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501FC688-60A2-4F0B-AFDC-9598C2D1BD8D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اوراق!$A$1:$AM$21</definedName>
    <definedName name="_xlnm.Print_Area" localSheetId="5">'اوراق مشتقه'!$A$1:$AW$18</definedName>
    <definedName name="_xlnm.Print_Area" localSheetId="4">'تعدیل قیمت'!$A$1:$M$31</definedName>
    <definedName name="_xlnm.Print_Area" localSheetId="8">درآمد!$A$1:$K$11</definedName>
    <definedName name="_xlnm.Print_Area" localSheetId="12">'درآمد سپرده بانکی'!$A$1:$F$50</definedName>
    <definedName name="_xlnm.Print_Area" localSheetId="11">'درآمد سرمایه گذاری در اوراق به'!$A$1:$S$45</definedName>
    <definedName name="_xlnm.Print_Area" localSheetId="9">'درآمد سرمایه گذاری در سهام'!$A$1:$W$28</definedName>
    <definedName name="_xlnm.Print_Area" localSheetId="10">'درآمد سرمایه گذاری در صندوق'!$A$1:$T$17</definedName>
    <definedName name="_xlnm.Print_Area" localSheetId="14">'درآمد سود سهام'!$A$1:$T$12</definedName>
    <definedName name="_xlnm.Print_Area" localSheetId="16">'درآمد ناشی از تغییر قیمت اوراق'!$A$1:$S$24</definedName>
    <definedName name="_xlnm.Print_Area" localSheetId="17">'درآمد ناشی از فروش'!$A$1:$S$54</definedName>
    <definedName name="_xlnm.Print_Area" localSheetId="13">'سایر درآمدها'!$A$1:$G$25</definedName>
    <definedName name="_xlnm.Print_Area" localSheetId="7">سپرده!$A$1:$M$28</definedName>
    <definedName name="_xlnm.Print_Area" localSheetId="1">سهام!$A$1:$AB$52</definedName>
    <definedName name="_xlnm.Print_Area" localSheetId="15">'سود اوراق بهادار'!$A$1:$R$22</definedName>
    <definedName name="_xlnm.Print_Area" localSheetId="18">'سود سپرده بانکی'!$A$1:$N$50</definedName>
    <definedName name="_xlnm.Print_Area" localSheetId="0">'صورت وضعیت'!$A$1:$C$45</definedName>
    <definedName name="_xlnm.Print_Area" localSheetId="3">'مبالغ تخصیصی اوراق'!$A$1:$R$13</definedName>
    <definedName name="_xlnm.Print_Area" localSheetId="6">'واحدهای صندوق'!$A$1:$AB$11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10" l="1"/>
  <c r="V23" i="9"/>
  <c r="J17" i="10"/>
  <c r="L23" i="9"/>
  <c r="H10" i="8"/>
  <c r="H9" i="8"/>
  <c r="H8" i="8"/>
  <c r="F10" i="8"/>
  <c r="D10" i="14"/>
  <c r="F10" i="14"/>
  <c r="F9" i="8"/>
  <c r="F50" i="13"/>
  <c r="D50" i="13"/>
  <c r="J11" i="8"/>
  <c r="F8" i="8"/>
  <c r="R45" i="11"/>
  <c r="R44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7" i="11"/>
  <c r="J45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7" i="11"/>
  <c r="H45" i="11"/>
  <c r="P45" i="11"/>
  <c r="N45" i="11"/>
  <c r="F45" i="11"/>
  <c r="S10" i="2"/>
  <c r="E10" i="2"/>
  <c r="G10" i="2"/>
  <c r="I10" i="2"/>
  <c r="I54" i="19"/>
  <c r="L32" i="11"/>
  <c r="L36" i="11"/>
  <c r="D36" i="11"/>
  <c r="L35" i="11"/>
  <c r="D35" i="11"/>
  <c r="D45" i="11" s="1"/>
  <c r="L34" i="11"/>
  <c r="L45" i="11" s="1"/>
  <c r="D34" i="11"/>
  <c r="L33" i="11"/>
  <c r="D33" i="11"/>
  <c r="O17" i="10"/>
  <c r="Q17" i="10"/>
  <c r="L17" i="10"/>
  <c r="Q16" i="10"/>
  <c r="Q15" i="10"/>
  <c r="Q14" i="10"/>
  <c r="Q9" i="10"/>
  <c r="Q10" i="10"/>
  <c r="Q11" i="10"/>
  <c r="Q12" i="10"/>
  <c r="Q13" i="10"/>
  <c r="Q8" i="10"/>
  <c r="F17" i="10"/>
  <c r="H9" i="10"/>
  <c r="H10" i="10"/>
  <c r="H11" i="10"/>
  <c r="H12" i="10"/>
  <c r="H13" i="10"/>
  <c r="H8" i="10"/>
  <c r="L5" i="10"/>
  <c r="T9" i="9"/>
  <c r="T11" i="9"/>
  <c r="T12" i="9"/>
  <c r="T13" i="9"/>
  <c r="T14" i="9"/>
  <c r="T15" i="9"/>
  <c r="T16" i="9"/>
  <c r="T18" i="9"/>
  <c r="T19" i="9"/>
  <c r="T20" i="9"/>
  <c r="T21" i="9"/>
  <c r="R23" i="9"/>
  <c r="P23" i="9"/>
  <c r="N18" i="9"/>
  <c r="N17" i="9"/>
  <c r="T17" i="9" s="1"/>
  <c r="N10" i="9"/>
  <c r="T10" i="9" s="1"/>
  <c r="N8" i="9"/>
  <c r="T8" i="9" s="1"/>
  <c r="N22" i="9"/>
  <c r="T22" i="9" s="1"/>
  <c r="T23" i="9" s="1"/>
  <c r="D22" i="9"/>
  <c r="D23" i="9" s="1"/>
  <c r="M10" i="21"/>
  <c r="O24" i="21"/>
  <c r="C24" i="21"/>
  <c r="G24" i="21"/>
  <c r="E23" i="21"/>
  <c r="E21" i="21"/>
  <c r="I21" i="21"/>
  <c r="E20" i="21"/>
  <c r="I20" i="21" s="1"/>
  <c r="E19" i="21"/>
  <c r="I19" i="21" s="1"/>
  <c r="E17" i="21"/>
  <c r="I17" i="21" s="1"/>
  <c r="E16" i="21"/>
  <c r="I16" i="21" s="1"/>
  <c r="I18" i="21"/>
  <c r="I22" i="21"/>
  <c r="I23" i="21"/>
  <c r="I15" i="21"/>
  <c r="E13" i="21"/>
  <c r="I13" i="21" s="1"/>
  <c r="I14" i="21"/>
  <c r="I11" i="21"/>
  <c r="I12" i="21"/>
  <c r="E9" i="21"/>
  <c r="I9" i="21" s="1"/>
  <c r="F22" i="9" s="1"/>
  <c r="E10" i="21"/>
  <c r="I10" i="21" s="1"/>
  <c r="D16" i="10" s="1"/>
  <c r="H16" i="10" s="1"/>
  <c r="E8" i="21"/>
  <c r="I8" i="21" s="1"/>
  <c r="D15" i="10" s="1"/>
  <c r="H15" i="10" s="1"/>
  <c r="E7" i="21"/>
  <c r="I7" i="21" s="1"/>
  <c r="K24" i="21"/>
  <c r="M23" i="21"/>
  <c r="Q23" i="21" s="1"/>
  <c r="Q22" i="21"/>
  <c r="M21" i="21"/>
  <c r="Q21" i="21" s="1"/>
  <c r="M20" i="21"/>
  <c r="Q20" i="21" s="1"/>
  <c r="M19" i="21"/>
  <c r="Q19" i="21" s="1"/>
  <c r="Q18" i="21"/>
  <c r="M17" i="21"/>
  <c r="Q17" i="21" s="1"/>
  <c r="M16" i="21"/>
  <c r="Q16" i="21" s="1"/>
  <c r="Q15" i="21"/>
  <c r="Q14" i="21"/>
  <c r="Q12" i="21"/>
  <c r="Q11" i="21"/>
  <c r="M13" i="21"/>
  <c r="Q13" i="21" s="1"/>
  <c r="M9" i="21"/>
  <c r="Q9" i="21" s="1"/>
  <c r="M8" i="21"/>
  <c r="Q8" i="21" s="1"/>
  <c r="M7" i="21"/>
  <c r="Q7" i="21" s="1"/>
  <c r="Q54" i="19"/>
  <c r="O54" i="19"/>
  <c r="M54" i="19"/>
  <c r="K54" i="19"/>
  <c r="Q53" i="19"/>
  <c r="O53" i="19"/>
  <c r="M53" i="19"/>
  <c r="K53" i="19"/>
  <c r="E53" i="19"/>
  <c r="I53" i="19"/>
  <c r="G54" i="19"/>
  <c r="E54" i="19"/>
  <c r="C54" i="19"/>
  <c r="G43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8" i="18"/>
  <c r="M7" i="18"/>
  <c r="I50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4" i="18"/>
  <c r="G45" i="18"/>
  <c r="G46" i="18"/>
  <c r="G47" i="18"/>
  <c r="G48" i="18"/>
  <c r="G49" i="18"/>
  <c r="G7" i="18"/>
  <c r="G50" i="18" s="1"/>
  <c r="J50" i="18"/>
  <c r="K50" i="18"/>
  <c r="L50" i="18"/>
  <c r="N50" i="18"/>
  <c r="C50" i="18"/>
  <c r="D50" i="18"/>
  <c r="E50" i="18"/>
  <c r="F50" i="18"/>
  <c r="Q21" i="17"/>
  <c r="M22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7" i="17"/>
  <c r="G22" i="17"/>
  <c r="K18" i="17"/>
  <c r="K19" i="17"/>
  <c r="K20" i="17"/>
  <c r="K8" i="17"/>
  <c r="K9" i="17"/>
  <c r="K10" i="17"/>
  <c r="K11" i="17"/>
  <c r="K12" i="17"/>
  <c r="K13" i="17"/>
  <c r="K14" i="17"/>
  <c r="K15" i="17"/>
  <c r="K16" i="17"/>
  <c r="K17" i="17"/>
  <c r="K7" i="17"/>
  <c r="S12" i="15"/>
  <c r="S8" i="15"/>
  <c r="S9" i="15"/>
  <c r="S10" i="15"/>
  <c r="S11" i="15"/>
  <c r="S7" i="15"/>
  <c r="M11" i="15"/>
  <c r="Q11" i="15"/>
  <c r="Q12" i="15"/>
  <c r="O12" i="15"/>
  <c r="M12" i="15"/>
  <c r="K12" i="15"/>
  <c r="I12" i="15"/>
  <c r="O11" i="15"/>
  <c r="L28" i="7"/>
  <c r="J17" i="7"/>
  <c r="J28" i="7"/>
  <c r="J20" i="7"/>
  <c r="J27" i="7"/>
  <c r="J26" i="7"/>
  <c r="J25" i="7"/>
  <c r="J23" i="7"/>
  <c r="J22" i="7"/>
  <c r="J21" i="7"/>
  <c r="J19" i="7"/>
  <c r="J18" i="7"/>
  <c r="J15" i="7"/>
  <c r="J14" i="7"/>
  <c r="J12" i="7"/>
  <c r="J11" i="7"/>
  <c r="J9" i="7"/>
  <c r="J8" i="7"/>
  <c r="J10" i="7"/>
  <c r="J13" i="7"/>
  <c r="J16" i="7"/>
  <c r="J24" i="7"/>
  <c r="J7" i="7"/>
  <c r="H28" i="7"/>
  <c r="F28" i="7"/>
  <c r="D28" i="7"/>
  <c r="I10" i="6"/>
  <c r="I11" i="6"/>
  <c r="I9" i="6"/>
  <c r="K12" i="6"/>
  <c r="S10" i="4"/>
  <c r="S11" i="4" s="1"/>
  <c r="AA11" i="4"/>
  <c r="Y11" i="4"/>
  <c r="W11" i="4"/>
  <c r="M11" i="4"/>
  <c r="Q11" i="4"/>
  <c r="O11" i="4"/>
  <c r="D11" i="4"/>
  <c r="K11" i="4"/>
  <c r="I11" i="4"/>
  <c r="G11" i="4"/>
  <c r="AL21" i="5"/>
  <c r="AH21" i="5"/>
  <c r="AJ21" i="5"/>
  <c r="AD10" i="5"/>
  <c r="AD11" i="5"/>
  <c r="AB21" i="5"/>
  <c r="Z21" i="5"/>
  <c r="AD20" i="5"/>
  <c r="AD9" i="5"/>
  <c r="AD8" i="5"/>
  <c r="X21" i="5"/>
  <c r="V21" i="5"/>
  <c r="T21" i="5"/>
  <c r="R21" i="5"/>
  <c r="P21" i="5"/>
  <c r="AA10" i="2"/>
  <c r="Y10" i="2"/>
  <c r="W10" i="2"/>
  <c r="Q10" i="2"/>
  <c r="O10" i="2"/>
  <c r="I24" i="21" l="1"/>
  <c r="F23" i="9"/>
  <c r="J22" i="9"/>
  <c r="J23" i="9" s="1"/>
  <c r="F6" i="8" s="1"/>
  <c r="H6" i="8" s="1"/>
  <c r="E24" i="21"/>
  <c r="D14" i="10"/>
  <c r="M24" i="21"/>
  <c r="N23" i="9"/>
  <c r="Q10" i="21"/>
  <c r="Q24" i="21" s="1"/>
  <c r="M50" i="18"/>
  <c r="Q22" i="17"/>
  <c r="K22" i="17"/>
  <c r="AD21" i="5"/>
  <c r="D17" i="10" l="1"/>
  <c r="H14" i="10"/>
  <c r="H17" i="10" s="1"/>
  <c r="F7" i="8" s="1"/>
  <c r="H7" i="8" s="1"/>
  <c r="H11" i="8" s="1"/>
  <c r="K5" i="21"/>
  <c r="K5" i="19"/>
  <c r="I5" i="18"/>
  <c r="M5" i="17"/>
  <c r="O5" i="15"/>
  <c r="F5" i="13"/>
  <c r="L5" i="11"/>
</calcChain>
</file>

<file path=xl/sharedStrings.xml><?xml version="1.0" encoding="utf-8"?>
<sst xmlns="http://schemas.openxmlformats.org/spreadsheetml/2006/main" count="713" uniqueCount="287">
  <si>
    <t>صندوق در اوراق بهادار با درآمد ثابت سام</t>
  </si>
  <si>
    <t>صورت وضعیت پرتفوی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</si>
  <si>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</si>
  <si>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</si>
  <si>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</si>
  <si>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</si>
  <si>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</si>
  <si>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</si>
  <si>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</si>
  <si>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</si>
  <si>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</si>
  <si>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</si>
  <si>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</si>
  <si>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</si>
  <si>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سرمایه گذاری آرمان گستر پاریز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</si>
  <si>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</si>
  <si>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</si>
  <si>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</si>
  <si>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</si>
  <si>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</si>
  <si>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</si>
  <si>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</si>
  <si>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 خکرمان-6233-030820</t>
  </si>
  <si>
    <t>1403/08/20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</si>
  <si>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</si>
  <si>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</si>
  <si>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</si>
  <si>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</si>
  <si>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</si>
  <si>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 خکرمان-6336-030920</t>
  </si>
  <si>
    <t>اختیار خرید</t>
  </si>
  <si>
    <t>موقعیت فروش</t>
  </si>
  <si>
    <t>-</t>
  </si>
  <si>
    <t>1403/09/20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</si>
  <si>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</si>
  <si>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</si>
  <si>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</si>
  <si>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</si>
  <si>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</si>
  <si>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</si>
  <si>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اهرمی جهش-واحدهای عادی</t>
  </si>
  <si>
    <t>صندوق س صنایع دایا2-بخشی</t>
  </si>
  <si>
    <t>صندوق س. اهرمی کاریزما-واحد عادی</t>
  </si>
  <si>
    <t>صندوق س.بخشی صنایع سورنا-ب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</si>
  <si>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</si>
  <si>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</si>
  <si>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</si>
  <si>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</si>
  <si>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</si>
  <si>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</si>
  <si>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</si>
  <si>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</si>
  <si>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</si>
  <si>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</si>
  <si>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</si>
  <si>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</si>
  <si>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</si>
  <si>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</si>
  <si>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</si>
  <si>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</si>
  <si>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</si>
  <si>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</si>
  <si>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</si>
  <si>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1403/03/07</t>
  </si>
  <si>
    <t>1407/03/07</t>
  </si>
  <si>
    <t>مرابحه الکترومادیرا-کیان060626</t>
  </si>
  <si>
    <t>1402/06/26</t>
  </si>
  <si>
    <t>1406/06/26</t>
  </si>
  <si>
    <t>مرابحه صاف فیلم کارون051116</t>
  </si>
  <si>
    <t>1405/11/16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</si>
  <si>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</si>
  <si>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</si>
  <si>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</si>
  <si>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</si>
  <si>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</si>
  <si>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</si>
  <si>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</si>
  <si>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</si>
  <si>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</si>
  <si>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</si>
  <si>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</si>
  <si>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</si>
  <si>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</si>
  <si>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</si>
  <si>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</si>
  <si>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</si>
  <si>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</si>
  <si>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</si>
  <si>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</si>
  <si>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</si>
  <si>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</si>
  <si>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</si>
  <si>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</si>
  <si>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</si>
  <si>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</si>
  <si>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</si>
  <si>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</si>
  <si>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</si>
  <si>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پاسارگاد جهان کودک 290.8100.15692033.1</t>
  </si>
  <si>
    <t>حساب جاری بانک خاورمیانه نیایش 101311040707075301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</si>
  <si>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</si>
  <si>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</si>
  <si>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</si>
  <si>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</si>
  <si>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</si>
  <si>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</si>
  <si>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</si>
  <si>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</si>
  <si>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بلند مدت بانک دی یوسف آباد 0406286219000</t>
  </si>
  <si>
    <t>سپرده بلند مدت بانک گردشگری آپادانا 12033314037856</t>
  </si>
  <si>
    <t>سپرده بلند مدت بانک دی یوسف آباد 0406298526004</t>
  </si>
  <si>
    <t>سپرده کوتاه مدت بانک گردشگری نیاوران 146.9967.1403785.1</t>
  </si>
  <si>
    <t>سپرده بلند مدت بانک گردشگری نیاوران  146.333.1403785.1</t>
  </si>
  <si>
    <t>سپرده بلند مدت بانک گردشگری آپادانا 12033314037857</t>
  </si>
  <si>
    <t>سپرده بلند مدت بانک گردشگری آپادانا 120.333.1403785.8</t>
  </si>
  <si>
    <t>سپرده کوتاه مدت بانک ملت گلشهر 2209379182</t>
  </si>
  <si>
    <t>سپرده بلند مدت بانک ملت گلشهر 2210875874</t>
  </si>
  <si>
    <t>سپرده بلند مدت بانک گردشگری نیاوران 146.333.1403785.2</t>
  </si>
  <si>
    <t>سپرده بلند مدت بانک پاسارگاد جهان کودک 290303156920332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</si>
  <si>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</si>
  <si>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</si>
  <si>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</si>
  <si>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</si>
  <si>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</si>
  <si>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</si>
  <si>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</si>
  <si>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</si>
  <si>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</si>
  <si>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</si>
  <si>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</si>
  <si>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</si>
  <si>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</si>
  <si>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</si>
  <si>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</si>
  <si>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</si>
  <si>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آنتی بیوتیک سازی ایران</t>
  </si>
  <si>
    <t>تولیدی و صنعتی گوهرفام</t>
  </si>
  <si>
    <t>تولیدی فولاد سپید فراب کویر</t>
  </si>
  <si>
    <t>پالایش نفت اصفهان</t>
  </si>
  <si>
    <t>بیمه اتکایی ایران معین</t>
  </si>
  <si>
    <t>نورایستا پلاستیک</t>
  </si>
  <si>
    <t>پارس فنر</t>
  </si>
  <si>
    <t>گروه سرمایه گذاری میراث فرهنگی</t>
  </si>
  <si>
    <t>توسعه سامانه ی نرم افزاری نگین</t>
  </si>
  <si>
    <t>لیزینگ ایران و شرق</t>
  </si>
  <si>
    <t>نشاسته و گلوکز آردینه</t>
  </si>
  <si>
    <t>کاشی‌ وسرامیک‌ حافظ‌</t>
  </si>
  <si>
    <t>پرداخت الکترونیک پاسارگاد</t>
  </si>
  <si>
    <t>صندوق س.بخشی صنایع معیار-ب</t>
  </si>
  <si>
    <t>صندوق اهرمی موج-واحدهای عادی</t>
  </si>
  <si>
    <t>صندوق س. بخشی کیان-ب</t>
  </si>
  <si>
    <t>عنوان</t>
  </si>
  <si>
    <t>درآمد سود اوراق</t>
  </si>
  <si>
    <t>مرابحه عام دولت2-ش.خ سایر0212</t>
  </si>
  <si>
    <t>مرابحه عام دولت5-ش.خ0302</t>
  </si>
  <si>
    <t>مرابحه عام دولت87-ش.خ030304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</si>
  <si>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</si>
  <si>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</si>
  <si>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</si>
  <si>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</si>
  <si>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</si>
  <si>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اسنادخزانه-م2بودجه00-031024</t>
  </si>
  <si>
    <t>اسنادخزانه-م7بودجه00-030912</t>
  </si>
  <si>
    <t>اسنادخزانه-م8بودجه00-030919</t>
  </si>
  <si>
    <t>اسناد خزانه-م9بودجه00-031101</t>
  </si>
  <si>
    <t>اسناد خزانه-م10بودجه00-031115</t>
  </si>
  <si>
    <t>مرابحه عام دولت105-ش.خ030503</t>
  </si>
  <si>
    <t>اسناد خزانه-م1بودجه01-040326</t>
  </si>
  <si>
    <t>مرابحه عام دولت112-ش.خ 040408</t>
  </si>
  <si>
    <t>اسناد خزانه-م3بودجه01-040520</t>
  </si>
  <si>
    <t>مرابحه عام دولت127-ش.خ040623</t>
  </si>
  <si>
    <t>اسنادخزانه-م4بودجه01-040917</t>
  </si>
  <si>
    <t>اسنادخزانه-م5بودجه01-041015</t>
  </si>
  <si>
    <t>اسنادخزانه-م6بودجه01-030814</t>
  </si>
  <si>
    <t>اسنادخزانه-م7بودجه01-040714</t>
  </si>
  <si>
    <t>اسنادخزانه-م8بودجه01-040728</t>
  </si>
  <si>
    <t>مرابحه کرمان موتور-کارون050327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</si>
  <si>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</si>
  <si>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</si>
  <si>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</si>
  <si>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</si>
  <si>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</si>
  <si>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</si>
  <si>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</si>
  <si>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</si>
  <si>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</si>
  <si>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سپرده بلند مدت بانک پاسارگاد جهان کودک 290.303.15692033.1</t>
  </si>
  <si>
    <t>سپرده بلند مدت موسسه اعتباری ملل مرزداران 0532.60.386.000000037</t>
  </si>
  <si>
    <t>سپرده بلند مدت بانک گردشگری آپادانا 120.1405.1403785.20</t>
  </si>
  <si>
    <t>سپرده بلند مدت بانک آینده بلوار صبا 0405311753000</t>
  </si>
  <si>
    <t>سپرده بلند مدت بانک آینده بلوار صبا 0405314939003</t>
  </si>
  <si>
    <t>سپرده بلند مدت بانک گردشگری آپادانا 120.1405.1403785.21</t>
  </si>
  <si>
    <t>سپرده بلند مدت موسسه اعتباری ملل مرزداران 053260345000000321</t>
  </si>
  <si>
    <t>سپرده بلند مدت بانک گردشگری آپادانا 120.1405.1403785.22</t>
  </si>
  <si>
    <t>سپرده بلند مدت بانک آینده بلوار صبا 0405406580008</t>
  </si>
  <si>
    <t>سپرده بلند مدت بانک گردشگری آپادانا 120.1405.1403785.23</t>
  </si>
  <si>
    <t>سپرده بلند مدت بانک گردشگری آپادانا 120.333.1403785.1</t>
  </si>
  <si>
    <t>سپرده بلند مدت موسسه اعتباری ملل مرزداران 053260345000000377</t>
  </si>
  <si>
    <t>سپرده بلند مدت بانک دی یوسف آباد 0406205097008</t>
  </si>
  <si>
    <t>سپرده بلند مدت بانک دی یوسف آباد 0406228192000</t>
  </si>
  <si>
    <t>سپرده بلند مدت بانک اقتصاد نوین میدان ونک 155-283-7256601-1</t>
  </si>
  <si>
    <t>سپرده بلند مدت بانک دی یوسف آباد 0406229449003</t>
  </si>
  <si>
    <t>سپرده بلند مدت بانک اقتصاد نوین میدان ونک 155-283-7256601-2</t>
  </si>
  <si>
    <t>سپرده بلند مدت بانک گردشگری آپادانا 120.333.1403785.2</t>
  </si>
  <si>
    <t>سپرده بلند مدت بانک گردشگری آپادانا 120.333.1403785.3</t>
  </si>
  <si>
    <t>سپرده بلند مدت بانک گردشگری آپادانا 120.333.1403785.4</t>
  </si>
  <si>
    <t>سپرده بلند مدت بانک گردشگری آپادانا 120.333.1403785.5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</si>
  <si>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</si>
  <si>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</si>
  <si>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</si>
  <si>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</si>
  <si>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</si>
  <si>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</si>
  <si>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</si>
  <si>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</si>
  <si>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</si>
  <si>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</si>
  <si>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1403/01/19</t>
  </si>
  <si>
    <t>1403/04/28</t>
  </si>
  <si>
    <t>1403/03/01</t>
  </si>
  <si>
    <t>سود اوراق بهادار با درآمد ثابت</t>
  </si>
  <si>
    <t>نرخ سود علی الحساب</t>
  </si>
  <si>
    <t>درآمد سود</t>
  </si>
  <si>
    <t>خالص درآمد</t>
  </si>
  <si>
    <t>1405/03/27</t>
  </si>
  <si>
    <t>1403/03/04</t>
  </si>
  <si>
    <t>1404/04/07</t>
  </si>
  <si>
    <t>1404/06/22</t>
  </si>
  <si>
    <t>1403/05/03</t>
  </si>
  <si>
    <t>1402/12/25</t>
  </si>
  <si>
    <t>1403/02/16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</si>
  <si>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</si>
  <si>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</si>
  <si>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</si>
  <si>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</si>
  <si>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</si>
  <si>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</si>
  <si>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</si>
  <si>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</si>
  <si>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</si>
  <si>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</si>
  <si>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</si>
  <si>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</si>
  <si>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برای ماه منتهی به 1403/06/31</t>
  </si>
  <si>
    <t>1- سرمایه گذاری ها</t>
  </si>
  <si>
    <t>1-1 سرمایه گذاری در سهام و حق تقدم سهام</t>
  </si>
  <si>
    <t>1403/06/31</t>
  </si>
  <si>
    <t>اسنادخزانه-م10بودجه02-051112</t>
  </si>
  <si>
    <t>1403/12/21</t>
  </si>
  <si>
    <t>1405/11/12</t>
  </si>
  <si>
    <t>صندوق س صنایع مفید 3 - بخشی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</si>
  <si>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</si>
  <si>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</si>
  <si>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</si>
  <si>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</si>
  <si>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</si>
  <si>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</si>
  <si>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</si>
  <si>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</si>
  <si>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1403/06/05</t>
  </si>
  <si>
    <t>سپرده بلند مدت بانک ملت  2209379182</t>
  </si>
  <si>
    <t>سپرده بلند مدت بانک گردشگری  146.9967.1403785.1</t>
  </si>
  <si>
    <t>سپرده بانک سپه 3130094301037</t>
  </si>
  <si>
    <t>سود بانک ملی 0230972429004</t>
  </si>
  <si>
    <t>سپرده بانک صادرات 0218451899007</t>
  </si>
  <si>
    <t>سپرده بانک ملت 9942376537</t>
  </si>
  <si>
    <t>سپرده بانک دی شعبه یوسف آباد 0214400000003</t>
  </si>
  <si>
    <t>سپرده بانک آینده 0203865146003</t>
  </si>
  <si>
    <t>سپرده بلند مدت موسسه اعتباری ملل مرزداران 053210277000000395</t>
  </si>
  <si>
    <t>سپرده  بانک گردشگری 120.9967.1403785.1</t>
  </si>
  <si>
    <t>سپرده بلند مدت پاسارگاد 290.303.15692033.1</t>
  </si>
  <si>
    <t>سپرده بانک خاورمیانه 101310810707074930</t>
  </si>
  <si>
    <t>سپرده بلند مدت بانک اقتصاد نوین میدان ونک 155-850-7256601-1</t>
  </si>
  <si>
    <t>سپرده بلند مدت بانک پاسارگاد جهان کودک 2908100156920331</t>
  </si>
  <si>
    <t>اسنادخزانه-م12بودجه 02-050916</t>
  </si>
  <si>
    <t>صندوق س صنایع مفید3-بخشی</t>
  </si>
  <si>
    <t>اسناد خزانه-م10بودجه02-051112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</si>
  <si>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</si>
  <si>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</si>
  <si>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</si>
  <si>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</si>
  <si>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</si>
  <si>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>اسناد خزانه -م10 بودجه02-051112</t>
  </si>
  <si>
    <t>سپرده کوتاه مدت بانک صادرات احمد قصیر 0218451899007</t>
  </si>
  <si>
    <t>سپرده بلند مدت بانک گردشگری آپادانا 12033314037858</t>
  </si>
  <si>
    <t xml:space="preserve">سود سپرده بانکی </t>
  </si>
  <si>
    <t>1-2-2- مبالغ تخصیص یافته بابت خرید و نگهداری اوراق بهادار با درآمد ثابت (نرخ سود ترجیحی)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</si>
</sst>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67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3" fillId="0" borderId="2" xfId="0" applyNumberFormat="1" applyFont="1" applyBorder="1" applyAlignment="1">
      <alignment horizontal="center" vertical="top"/>
    </xf>
    <xf numFmtId="37" fontId="3" fillId="0" borderId="0" xfId="0" applyNumberFormat="1" applyFont="1" applyAlignment="1">
      <alignment horizontal="center" vertical="top"/>
    </xf>
    <xf numFmtId="37" fontId="3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0" fontId="3" fillId="0" borderId="2" xfId="0" applyNumberFormat="1" applyFont="1" applyBorder="1" applyAlignment="1">
      <alignment horizontal="center" vertical="top"/>
    </xf>
    <xf numFmtId="10" fontId="3" fillId="0" borderId="0" xfId="0" applyNumberFormat="1" applyFont="1" applyAlignment="1">
      <alignment horizontal="center" vertical="top"/>
    </xf>
    <xf numFmtId="10" fontId="3" fillId="0" borderId="4" xfId="0" applyNumberFormat="1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9" fontId="3" fillId="0" borderId="2" xfId="0" applyNumberFormat="1" applyFont="1" applyBorder="1" applyAlignment="1">
      <alignment horizontal="center" vertical="top"/>
    </xf>
    <xf numFmtId="9" fontId="7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7" fontId="2" fillId="0" borderId="0" xfId="0" applyNumberFormat="1" applyFont="1" applyAlignment="1">
      <alignment horizontal="center" vertical="top"/>
    </xf>
    <xf numFmtId="10" fontId="7" fillId="0" borderId="2" xfId="0" applyNumberFormat="1" applyFont="1" applyBorder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top"/>
    </xf>
    <xf numFmtId="10" fontId="7" fillId="0" borderId="0" xfId="0" applyNumberFormat="1" applyFont="1" applyAlignment="1">
      <alignment horizontal="left"/>
    </xf>
    <xf numFmtId="3" fontId="3" fillId="0" borderId="6" xfId="0" applyNumberFormat="1" applyFont="1" applyBorder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3" fontId="2" fillId="0" borderId="11" xfId="0" applyNumberFormat="1" applyFont="1" applyBorder="1" applyAlignment="1">
      <alignment horizontal="center" vertical="top"/>
    </xf>
    <xf numFmtId="37" fontId="2" fillId="0" borderId="10" xfId="0" applyNumberFormat="1" applyFont="1" applyBorder="1" applyAlignment="1">
      <alignment horizontal="center" vertical="top"/>
    </xf>
    <xf numFmtId="10" fontId="2" fillId="0" borderId="11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top"/>
    </xf>
    <xf numFmtId="37" fontId="11" fillId="0" borderId="0" xfId="0" applyNumberFormat="1" applyFont="1" applyAlignment="1">
      <alignment horizontal="center" vertical="top"/>
    </xf>
    <xf numFmtId="37" fontId="12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 vertical="top"/>
    </xf>
    <xf numFmtId="37" fontId="2" fillId="0" borderId="5" xfId="0" applyNumberFormat="1" applyFont="1" applyBorder="1" applyAlignment="1">
      <alignment horizontal="center" vertical="top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 applyAlignment="1">
      <alignment wrapText="1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0" borderId="0" xfId="1" applyAlignment="1">
      <alignment wrapText="1"/>
    </xf>
    <xf numFmtId="3" fontId="15" fillId="0" borderId="0" xfId="0" applyNumberFormat="1" applyFont="1" applyAlignment="1">
      <alignment wrapText="1"/>
    </xf>
    <xf numFmtId="37" fontId="11" fillId="0" borderId="2" xfId="0" applyNumberFormat="1" applyFont="1" applyBorder="1" applyAlignment="1">
      <alignment horizontal="center" vertical="top"/>
    </xf>
    <xf numFmtId="37" fontId="11" fillId="0" borderId="0" xfId="0" applyNumberFormat="1" applyFont="1" applyAlignment="1">
      <alignment vertical="top"/>
    </xf>
    <xf numFmtId="37" fontId="11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37" fontId="2" fillId="2" borderId="5" xfId="0" applyNumberFormat="1" applyFont="1" applyFill="1" applyBorder="1" applyAlignment="1">
      <alignment horizontal="center" vertical="top"/>
    </xf>
    <xf numFmtId="37" fontId="2" fillId="0" borderId="8" xfId="0" applyNumberFormat="1" applyFont="1" applyBorder="1" applyAlignment="1">
      <alignment horizontal="center" vertical="top"/>
    </xf>
    <xf numFmtId="3" fontId="2" fillId="0" borderId="9" xfId="0" applyNumberFormat="1" applyFont="1" applyBorder="1" applyAlignment="1">
      <alignment horizontal="center" vertical="top"/>
    </xf>
    <xf numFmtId="37" fontId="3" fillId="0" borderId="2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11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9" fontId="2" fillId="0" borderId="5" xfId="0" applyNumberFormat="1" applyFont="1" applyBorder="1" applyAlignment="1">
      <alignment horizontal="center" vertical="top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6" fillId="0" borderId="2" xfId="0" applyNumberFormat="1" applyFont="1" applyBorder="1" applyAlignment="1">
      <alignment horizontal="center" vertical="top"/>
    </xf>
    <xf numFmtId="10" fontId="6" fillId="0" borderId="0" xfId="0" applyNumberFormat="1" applyFont="1" applyAlignment="1">
      <alignment horizontal="center" vertical="top"/>
    </xf>
    <xf numFmtId="37" fontId="17" fillId="0" borderId="5" xfId="0" applyNumberFormat="1" applyFont="1" applyBorder="1" applyAlignment="1">
      <alignment horizontal="center" vertical="top"/>
    </xf>
    <xf numFmtId="10" fontId="3" fillId="0" borderId="0" xfId="0" applyNumberFormat="1" applyFont="1" applyAlignment="1">
      <alignment horizontal="center" vertical="center"/>
    </xf>
    <xf numFmtId="10" fontId="18" fillId="0" borderId="5" xfId="0" applyNumberFormat="1" applyFont="1" applyBorder="1" applyAlignment="1">
      <alignment horizontal="center" vertical="top"/>
    </xf>
    <xf numFmtId="10" fontId="10" fillId="0" borderId="0" xfId="0" applyNumberFormat="1" applyFont="1" applyAlignment="1">
      <alignment horizontal="left"/>
    </xf>
    <xf numFmtId="10" fontId="11" fillId="0" borderId="2" xfId="0" applyNumberFormat="1" applyFont="1" applyBorder="1" applyAlignment="1">
      <alignment horizontal="center" vertical="top"/>
    </xf>
    <xf numFmtId="10" fontId="11" fillId="0" borderId="0" xfId="0" applyNumberFormat="1" applyFont="1" applyAlignment="1">
      <alignment horizontal="center" vertical="top"/>
    </xf>
    <xf numFmtId="10" fontId="3" fillId="2" borderId="0" xfId="0" applyNumberFormat="1" applyFont="1" applyFill="1" applyAlignment="1">
      <alignment horizontal="center" vertical="top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8" fillId="0" borderId="0" xfId="0" applyFont="1" applyAlignment="1">
      <alignment horizontal="right" vertical="center"/>
    </xf>
    <xf numFmtId="4" fontId="3" fillId="0" borderId="2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7" fontId="3" fillId="0" borderId="2" xfId="0" applyNumberFormat="1" applyFont="1" applyBorder="1" applyAlignment="1">
      <alignment horizontal="center" vertical="top"/>
    </xf>
    <xf numFmtId="37" fontId="3" fillId="0" borderId="0" xfId="0" applyNumberFormat="1" applyFont="1" applyAlignment="1">
      <alignment horizontal="center" vertical="top"/>
    </xf>
    <xf numFmtId="37" fontId="11" fillId="0" borderId="0" xfId="0" applyNumberFormat="1" applyFont="1" applyAlignment="1">
      <alignment horizontal="center" vertical="top"/>
    </xf>
    <xf numFmtId="37" fontId="3" fillId="0" borderId="6" xfId="0" applyNumberFormat="1" applyFont="1" applyBorder="1" applyAlignment="1">
      <alignment horizontal="center" vertical="top"/>
    </xf>
    <xf numFmtId="37" fontId="2" fillId="0" borderId="0" xfId="0" applyNumberFormat="1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6" fillId="0" borderId="0" xfId="0" applyNumberFormat="1" applyFont="1" applyAlignment="1">
      <alignment horizontal="center" vertical="top"/>
    </xf>
    <xf numFmtId="37" fontId="2" fillId="0" borderId="5" xfId="0" applyNumberFormat="1" applyFont="1" applyBorder="1" applyAlignment="1">
      <alignment horizontal="center" vertical="top"/>
    </xf>
    <xf numFmtId="37" fontId="3" fillId="0" borderId="4" xfId="0" applyNumberFormat="1" applyFont="1" applyBorder="1" applyAlignment="1">
      <alignment horizontal="center" vertical="top"/>
    </xf>
    <xf numFmtId="37" fontId="11" fillId="0" borderId="2" xfId="0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 wrapText="1" readingOrder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 readingOrder="2"/>
    </xf>
    <xf numFmtId="3" fontId="3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 applyBorder="1" applyAlignment="1">
      <alignment horizontal="center" vertical="center" wrapText="1" readingOrder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1:C23"/>
  <sheetViews>
    <sheetView rightToLeft="1" tabSelected="1" view="pageBreakPreview" topLeftCell="A10" zoomScale="80" zoomScaleNormal="100" zoomScaleSheetLayoutView="80" workbookViewId="0">
      <selection activeCell="B28" sqref="B28"/>
    </sheetView>
  </sheetViews>
  <sheetFormatPr defaultRowHeight="12.75" x14ac:dyDescent="0.2"/>
  <cols>
    <col min="1" max="1" width="21" customWidth="1"/>
    <col min="2" max="2" width="38" customWidth="1"/>
    <col min="3" max="3" width="36.5703125" customWidth="1"/>
  </cols>
  <sheetData>
    <row r="11" spans="1:3" ht="29.1" customHeight="1" x14ac:dyDescent="0.2">
      <c r="A11" s="117"/>
      <c r="B11" s="117"/>
      <c r="C11" s="117"/>
    </row>
    <row r="12" spans="1:3" ht="21.75" customHeight="1" x14ac:dyDescent="0.2">
      <c r="A12" s="117"/>
      <c r="B12" s="117"/>
      <c r="C12" s="117"/>
    </row>
    <row r="13" spans="1:3" ht="21.75" customHeight="1" x14ac:dyDescent="0.2">
      <c r="A13" s="117"/>
      <c r="B13" s="117"/>
      <c r="C13" s="117"/>
    </row>
    <row r="14" spans="1:3" ht="28.5" customHeight="1" x14ac:dyDescent="0.2"/>
    <row r="15" spans="1:3" ht="24.75" x14ac:dyDescent="0.6">
      <c r="A15" s="115"/>
      <c r="B15" s="118"/>
      <c r="C15" s="115"/>
    </row>
    <row r="16" spans="1:3" ht="24.75" x14ac:dyDescent="0.6">
      <c r="A16" s="115"/>
      <c r="B16" s="118"/>
      <c r="C16" s="115"/>
    </row>
    <row r="17" spans="1:3" ht="26.25" x14ac:dyDescent="0.2">
      <c r="A17" s="116" t="s">
        <v>0</v>
      </c>
      <c r="B17" s="116"/>
      <c r="C17" s="116"/>
    </row>
    <row r="18" spans="1:3" ht="26.25" x14ac:dyDescent="0.2">
      <c r="A18" s="116" t="s">
        <v>1</v>
      </c>
      <c r="B18" s="116"/>
      <c r="C18" s="116"/>
    </row>
    <row r="19" spans="1:3" ht="26.25" x14ac:dyDescent="0.2">
      <c r="A19" s="116" t="s">
        <v>243</v>
      </c>
      <c r="B19" s="116"/>
      <c r="C19" s="116"/>
    </row>
    <row r="20" spans="1:3" ht="24.75" x14ac:dyDescent="0.6">
      <c r="A20" s="115"/>
      <c r="B20" s="115"/>
      <c r="C20" s="115"/>
    </row>
    <row r="21" spans="1:3" ht="24.75" x14ac:dyDescent="0.6">
      <c r="A21" s="115"/>
      <c r="B21" s="115"/>
      <c r="C21" s="115"/>
    </row>
    <row r="22" spans="1:3" ht="24.75" x14ac:dyDescent="0.6">
      <c r="A22" s="115"/>
      <c r="B22" s="115"/>
      <c r="C22" s="115"/>
    </row>
    <row r="23" spans="1:3" ht="24.75" x14ac:dyDescent="0.6">
      <c r="A23" s="115"/>
      <c r="B23" s="115"/>
      <c r="C23" s="115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Y24"/>
  <sheetViews>
    <sheetView rightToLeft="1" view="pageBreakPreview" zoomScaleNormal="100" zoomScaleSheetLayoutView="100" workbookViewId="0">
      <selection sqref="A1:XFD1048576"/>
    </sheetView>
  </sheetViews>
  <sheetFormatPr defaultRowHeight="30" customHeight="1" x14ac:dyDescent="0.2"/>
  <cols>
    <col min="1" max="1" width="6.140625" style="24" bestFit="1" customWidth="1"/>
    <col min="2" max="2" width="21.140625" style="24" customWidth="1"/>
    <col min="3" max="3" width="0.7109375" style="24" customWidth="1"/>
    <col min="4" max="4" width="15.7109375" style="24" bestFit="1" customWidth="1"/>
    <col min="5" max="5" width="1.28515625" style="24" customWidth="1"/>
    <col min="6" max="6" width="16.5703125" style="24" bestFit="1" customWidth="1"/>
    <col min="7" max="7" width="1.28515625" style="24" customWidth="1"/>
    <col min="8" max="8" width="15.140625" style="24" bestFit="1" customWidth="1"/>
    <col min="9" max="9" width="1.28515625" style="24" customWidth="1"/>
    <col min="10" max="10" width="15.7109375" style="24" bestFit="1" customWidth="1"/>
    <col min="11" max="11" width="1.28515625" style="24" customWidth="1"/>
    <col min="12" max="12" width="17.42578125" style="24" bestFit="1" customWidth="1"/>
    <col min="13" max="13" width="1.28515625" style="24" customWidth="1"/>
    <col min="14" max="14" width="15.7109375" style="24" bestFit="1" customWidth="1"/>
    <col min="15" max="15" width="1.28515625" style="24" customWidth="1"/>
    <col min="16" max="16" width="16.85546875" style="24" bestFit="1" customWidth="1"/>
    <col min="17" max="17" width="1.28515625" style="24" customWidth="1"/>
    <col min="18" max="18" width="17" style="24" bestFit="1" customWidth="1"/>
    <col min="19" max="19" width="1.28515625" style="24" customWidth="1"/>
    <col min="20" max="20" width="16.42578125" style="24" bestFit="1" customWidth="1"/>
    <col min="21" max="21" width="1.28515625" style="24" customWidth="1"/>
    <col min="22" max="22" width="17.42578125" style="24" bestFit="1" customWidth="1"/>
    <col min="23" max="23" width="0.28515625" style="24" customWidth="1"/>
    <col min="24" max="24" width="9.140625" style="58"/>
    <col min="25" max="25" width="18.7109375" style="35" bestFit="1" customWidth="1"/>
    <col min="26" max="16384" width="9.140625" style="24"/>
  </cols>
  <sheetData>
    <row r="1" spans="1:25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5" ht="30" customHeight="1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5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25" s="25" customFormat="1" ht="30" customHeight="1" x14ac:dyDescent="0.2">
      <c r="A4" s="119" t="s">
        <v>277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X4" s="104"/>
      <c r="Y4" s="65"/>
    </row>
    <row r="5" spans="1:25" ht="30" customHeight="1" x14ac:dyDescent="0.2">
      <c r="D5" s="121" t="s">
        <v>130</v>
      </c>
      <c r="E5" s="121"/>
      <c r="F5" s="121"/>
      <c r="G5" s="121"/>
      <c r="H5" s="121"/>
      <c r="I5" s="121"/>
      <c r="J5" s="121"/>
      <c r="K5" s="121"/>
      <c r="L5" s="121"/>
      <c r="N5" s="121" t="s">
        <v>242</v>
      </c>
      <c r="O5" s="121"/>
      <c r="P5" s="121"/>
      <c r="Q5" s="121"/>
      <c r="R5" s="121"/>
      <c r="S5" s="121"/>
      <c r="T5" s="121"/>
      <c r="U5" s="121"/>
      <c r="V5" s="121"/>
    </row>
    <row r="6" spans="1:25" ht="30" customHeight="1" x14ac:dyDescent="0.2">
      <c r="D6" s="44"/>
      <c r="E6" s="44"/>
      <c r="F6" s="44"/>
      <c r="G6" s="44"/>
      <c r="H6" s="44"/>
      <c r="I6" s="44"/>
      <c r="J6" s="122" t="s">
        <v>15</v>
      </c>
      <c r="K6" s="122"/>
      <c r="L6" s="122"/>
      <c r="N6" s="44"/>
      <c r="O6" s="44"/>
      <c r="P6" s="44"/>
      <c r="Q6" s="44"/>
      <c r="R6" s="44"/>
      <c r="S6" s="44"/>
      <c r="T6" s="122" t="s">
        <v>15</v>
      </c>
      <c r="U6" s="122"/>
      <c r="V6" s="122"/>
    </row>
    <row r="7" spans="1:25" ht="30" customHeight="1" x14ac:dyDescent="0.2">
      <c r="A7" s="121" t="s">
        <v>131</v>
      </c>
      <c r="B7" s="121"/>
      <c r="D7" s="1" t="s">
        <v>132</v>
      </c>
      <c r="F7" s="1" t="s">
        <v>133</v>
      </c>
      <c r="H7" s="1" t="s">
        <v>134</v>
      </c>
      <c r="J7" s="2" t="s">
        <v>94</v>
      </c>
      <c r="K7" s="44"/>
      <c r="L7" s="2" t="s">
        <v>122</v>
      </c>
      <c r="N7" s="1" t="s">
        <v>132</v>
      </c>
      <c r="O7" s="133" t="s">
        <v>133</v>
      </c>
      <c r="P7" s="133"/>
      <c r="R7" s="1" t="s">
        <v>134</v>
      </c>
      <c r="T7" s="2" t="s">
        <v>94</v>
      </c>
      <c r="U7" s="44"/>
      <c r="V7" s="2" t="s">
        <v>122</v>
      </c>
    </row>
    <row r="8" spans="1:25" ht="30" customHeight="1" x14ac:dyDescent="0.2">
      <c r="A8" s="129" t="s">
        <v>13</v>
      </c>
      <c r="B8" s="129"/>
      <c r="D8" s="14">
        <v>0</v>
      </c>
      <c r="E8" s="69"/>
      <c r="F8" s="14">
        <v>0</v>
      </c>
      <c r="G8" s="69"/>
      <c r="H8" s="15">
        <v>0</v>
      </c>
      <c r="I8" s="15">
        <v>0</v>
      </c>
      <c r="J8" s="15">
        <v>0</v>
      </c>
      <c r="K8" s="69"/>
      <c r="L8" s="15">
        <v>0</v>
      </c>
      <c r="M8" s="69"/>
      <c r="N8" s="14">
        <f>'درآمد سود سهام'!S9</f>
        <v>164173497</v>
      </c>
      <c r="O8" s="139">
        <v>0</v>
      </c>
      <c r="P8" s="139"/>
      <c r="Q8" s="26"/>
      <c r="R8" s="85">
        <v>-4744660018</v>
      </c>
      <c r="S8" s="69"/>
      <c r="T8" s="14">
        <f>N8+O8+R8</f>
        <v>-4580486521</v>
      </c>
      <c r="U8" s="69"/>
      <c r="V8" s="112">
        <v>-5.3E-3</v>
      </c>
    </row>
    <row r="9" spans="1:25" ht="30" customHeight="1" x14ac:dyDescent="0.2">
      <c r="A9" s="128" t="s">
        <v>135</v>
      </c>
      <c r="B9" s="128"/>
      <c r="D9" s="15">
        <v>0</v>
      </c>
      <c r="E9" s="69"/>
      <c r="F9" s="15">
        <v>0</v>
      </c>
      <c r="G9" s="69"/>
      <c r="H9" s="15">
        <v>0</v>
      </c>
      <c r="I9" s="69"/>
      <c r="J9" s="15">
        <v>0</v>
      </c>
      <c r="K9" s="69"/>
      <c r="L9" s="15">
        <v>0</v>
      </c>
      <c r="M9" s="69"/>
      <c r="N9" s="15">
        <v>0</v>
      </c>
      <c r="O9" s="140">
        <v>0</v>
      </c>
      <c r="P9" s="140"/>
      <c r="Q9" s="26"/>
      <c r="R9" s="15">
        <v>551256</v>
      </c>
      <c r="S9" s="69"/>
      <c r="T9" s="15">
        <f t="shared" ref="T9:T22" si="0">N9+O9+R9</f>
        <v>551256</v>
      </c>
      <c r="U9" s="69"/>
      <c r="V9" s="19">
        <v>0</v>
      </c>
    </row>
    <row r="10" spans="1:25" ht="30" customHeight="1" x14ac:dyDescent="0.2">
      <c r="A10" s="128" t="s">
        <v>136</v>
      </c>
      <c r="B10" s="128"/>
      <c r="D10" s="15">
        <v>0</v>
      </c>
      <c r="E10" s="69"/>
      <c r="F10" s="15">
        <v>0</v>
      </c>
      <c r="G10" s="69"/>
      <c r="H10" s="15">
        <v>0</v>
      </c>
      <c r="I10" s="69"/>
      <c r="J10" s="15">
        <v>0</v>
      </c>
      <c r="K10" s="69"/>
      <c r="L10" s="15">
        <v>0</v>
      </c>
      <c r="M10" s="69"/>
      <c r="N10" s="15">
        <f>'درآمد سود سهام'!S10</f>
        <v>385903</v>
      </c>
      <c r="O10" s="140">
        <v>0</v>
      </c>
      <c r="P10" s="140"/>
      <c r="Q10" s="26"/>
      <c r="R10" s="71">
        <v>-288844</v>
      </c>
      <c r="S10" s="69"/>
      <c r="T10" s="15">
        <f t="shared" si="0"/>
        <v>97059</v>
      </c>
      <c r="U10" s="69"/>
      <c r="V10" s="19">
        <v>0</v>
      </c>
    </row>
    <row r="11" spans="1:25" ht="30" customHeight="1" x14ac:dyDescent="0.2">
      <c r="A11" s="128" t="s">
        <v>137</v>
      </c>
      <c r="B11" s="128"/>
      <c r="D11" s="15">
        <v>0</v>
      </c>
      <c r="E11" s="69"/>
      <c r="F11" s="15">
        <v>0</v>
      </c>
      <c r="G11" s="69"/>
      <c r="H11" s="15">
        <v>0</v>
      </c>
      <c r="I11" s="69"/>
      <c r="J11" s="15">
        <v>0</v>
      </c>
      <c r="K11" s="69"/>
      <c r="L11" s="15">
        <v>0</v>
      </c>
      <c r="M11" s="69"/>
      <c r="N11" s="15">
        <v>0</v>
      </c>
      <c r="O11" s="140">
        <v>0</v>
      </c>
      <c r="P11" s="140"/>
      <c r="Q11" s="26"/>
      <c r="R11" s="15">
        <v>426542648</v>
      </c>
      <c r="S11" s="69"/>
      <c r="T11" s="15">
        <f t="shared" si="0"/>
        <v>426542648</v>
      </c>
      <c r="U11" s="69"/>
      <c r="V11" s="19">
        <v>5.0000000000000001E-4</v>
      </c>
    </row>
    <row r="12" spans="1:25" ht="30" customHeight="1" x14ac:dyDescent="0.2">
      <c r="A12" s="128" t="s">
        <v>138</v>
      </c>
      <c r="B12" s="128"/>
      <c r="D12" s="15">
        <v>0</v>
      </c>
      <c r="E12" s="69"/>
      <c r="F12" s="15">
        <v>0</v>
      </c>
      <c r="G12" s="69"/>
      <c r="H12" s="15">
        <v>0</v>
      </c>
      <c r="I12" s="69"/>
      <c r="J12" s="15">
        <v>0</v>
      </c>
      <c r="K12" s="69"/>
      <c r="L12" s="15">
        <v>0</v>
      </c>
      <c r="M12" s="69"/>
      <c r="N12" s="15">
        <v>0</v>
      </c>
      <c r="O12" s="140">
        <v>0</v>
      </c>
      <c r="P12" s="140"/>
      <c r="Q12" s="26"/>
      <c r="R12" s="15">
        <v>6250183264</v>
      </c>
      <c r="S12" s="69"/>
      <c r="T12" s="15">
        <f t="shared" si="0"/>
        <v>6250183264</v>
      </c>
      <c r="U12" s="69"/>
      <c r="V12" s="114">
        <v>7.1999999999999998E-3</v>
      </c>
    </row>
    <row r="13" spans="1:25" ht="30" customHeight="1" x14ac:dyDescent="0.2">
      <c r="A13" s="128" t="s">
        <v>139</v>
      </c>
      <c r="B13" s="128"/>
      <c r="D13" s="15">
        <v>0</v>
      </c>
      <c r="E13" s="69"/>
      <c r="F13" s="15">
        <v>0</v>
      </c>
      <c r="G13" s="69"/>
      <c r="H13" s="15">
        <v>0</v>
      </c>
      <c r="I13" s="69"/>
      <c r="J13" s="15">
        <v>0</v>
      </c>
      <c r="K13" s="69"/>
      <c r="L13" s="15">
        <v>0</v>
      </c>
      <c r="M13" s="69"/>
      <c r="N13" s="15">
        <v>0</v>
      </c>
      <c r="O13" s="140">
        <v>0</v>
      </c>
      <c r="P13" s="140"/>
      <c r="Q13" s="26"/>
      <c r="R13" s="15">
        <v>540946</v>
      </c>
      <c r="S13" s="69"/>
      <c r="T13" s="15">
        <f t="shared" si="0"/>
        <v>540946</v>
      </c>
      <c r="U13" s="69"/>
      <c r="V13" s="19">
        <v>0</v>
      </c>
    </row>
    <row r="14" spans="1:25" ht="30" customHeight="1" x14ac:dyDescent="0.2">
      <c r="A14" s="128" t="s">
        <v>140</v>
      </c>
      <c r="B14" s="128"/>
      <c r="D14" s="15">
        <v>0</v>
      </c>
      <c r="E14" s="69"/>
      <c r="F14" s="15">
        <v>0</v>
      </c>
      <c r="G14" s="69"/>
      <c r="H14" s="15">
        <v>0</v>
      </c>
      <c r="I14" s="69"/>
      <c r="J14" s="15">
        <v>0</v>
      </c>
      <c r="K14" s="69"/>
      <c r="L14" s="15">
        <v>0</v>
      </c>
      <c r="M14" s="69"/>
      <c r="N14" s="15">
        <v>0</v>
      </c>
      <c r="O14" s="140">
        <v>0</v>
      </c>
      <c r="P14" s="140"/>
      <c r="Q14" s="26"/>
      <c r="R14" s="15">
        <v>241113</v>
      </c>
      <c r="S14" s="69"/>
      <c r="T14" s="15">
        <f t="shared" si="0"/>
        <v>241113</v>
      </c>
      <c r="U14" s="69"/>
      <c r="V14" s="19">
        <v>0</v>
      </c>
    </row>
    <row r="15" spans="1:25" ht="30" customHeight="1" x14ac:dyDescent="0.2">
      <c r="A15" s="128" t="s">
        <v>141</v>
      </c>
      <c r="B15" s="128"/>
      <c r="D15" s="15">
        <v>0</v>
      </c>
      <c r="E15" s="69"/>
      <c r="F15" s="15">
        <v>0</v>
      </c>
      <c r="G15" s="69"/>
      <c r="H15" s="15">
        <v>0</v>
      </c>
      <c r="I15" s="69"/>
      <c r="J15" s="15">
        <v>0</v>
      </c>
      <c r="K15" s="69"/>
      <c r="L15" s="15">
        <v>0</v>
      </c>
      <c r="M15" s="69"/>
      <c r="N15" s="15">
        <v>0</v>
      </c>
      <c r="O15" s="140">
        <v>0</v>
      </c>
      <c r="P15" s="140"/>
      <c r="Q15" s="26"/>
      <c r="R15" s="15">
        <v>628730</v>
      </c>
      <c r="S15" s="69"/>
      <c r="T15" s="15">
        <f t="shared" si="0"/>
        <v>628730</v>
      </c>
      <c r="U15" s="69"/>
      <c r="V15" s="19">
        <v>0</v>
      </c>
    </row>
    <row r="16" spans="1:25" ht="30" customHeight="1" x14ac:dyDescent="0.2">
      <c r="A16" s="128" t="s">
        <v>142</v>
      </c>
      <c r="B16" s="128"/>
      <c r="D16" s="15">
        <v>0</v>
      </c>
      <c r="E16" s="69"/>
      <c r="F16" s="15">
        <v>0</v>
      </c>
      <c r="G16" s="69"/>
      <c r="H16" s="15">
        <v>0</v>
      </c>
      <c r="I16" s="69"/>
      <c r="J16" s="15">
        <v>0</v>
      </c>
      <c r="K16" s="69"/>
      <c r="L16" s="15">
        <v>0</v>
      </c>
      <c r="M16" s="69"/>
      <c r="N16" s="15">
        <v>0</v>
      </c>
      <c r="O16" s="140">
        <v>0</v>
      </c>
      <c r="P16" s="140"/>
      <c r="Q16" s="26"/>
      <c r="R16" s="71">
        <v>-116314369</v>
      </c>
      <c r="S16" s="69"/>
      <c r="T16" s="15">
        <f t="shared" si="0"/>
        <v>-116314369</v>
      </c>
      <c r="U16" s="69"/>
      <c r="V16" s="19">
        <v>-1E-4</v>
      </c>
    </row>
    <row r="17" spans="1:25" ht="30" customHeight="1" x14ac:dyDescent="0.2">
      <c r="A17" s="128" t="s">
        <v>143</v>
      </c>
      <c r="B17" s="128"/>
      <c r="D17" s="15">
        <v>0</v>
      </c>
      <c r="E17" s="69"/>
      <c r="F17" s="15">
        <v>0</v>
      </c>
      <c r="G17" s="69"/>
      <c r="H17" s="15">
        <v>0</v>
      </c>
      <c r="I17" s="69"/>
      <c r="J17" s="15">
        <v>0</v>
      </c>
      <c r="K17" s="69"/>
      <c r="L17" s="15">
        <v>0</v>
      </c>
      <c r="M17" s="69"/>
      <c r="N17" s="15">
        <f>'درآمد سود سهام'!S8</f>
        <v>193239597</v>
      </c>
      <c r="O17" s="140">
        <v>0</v>
      </c>
      <c r="P17" s="140"/>
      <c r="Q17" s="26"/>
      <c r="R17" s="71">
        <v>-29443736516</v>
      </c>
      <c r="S17" s="69"/>
      <c r="T17" s="15">
        <f t="shared" si="0"/>
        <v>-29250496919</v>
      </c>
      <c r="U17" s="69"/>
      <c r="V17" s="19">
        <v>-3.3799999999999997E-2</v>
      </c>
    </row>
    <row r="18" spans="1:25" ht="30" customHeight="1" x14ac:dyDescent="0.2">
      <c r="A18" s="128" t="s">
        <v>144</v>
      </c>
      <c r="B18" s="128"/>
      <c r="D18" s="15">
        <v>0</v>
      </c>
      <c r="E18" s="69"/>
      <c r="F18" s="15">
        <v>0</v>
      </c>
      <c r="G18" s="69"/>
      <c r="H18" s="15">
        <v>0</v>
      </c>
      <c r="I18" s="69"/>
      <c r="J18" s="15">
        <v>0</v>
      </c>
      <c r="K18" s="69"/>
      <c r="L18" s="15">
        <v>0</v>
      </c>
      <c r="M18" s="69"/>
      <c r="N18" s="15">
        <f>'درآمد سود سهام'!S7</f>
        <v>88462541</v>
      </c>
      <c r="O18" s="140">
        <v>0</v>
      </c>
      <c r="P18" s="140"/>
      <c r="Q18" s="26"/>
      <c r="R18" s="71">
        <v>-1378136841</v>
      </c>
      <c r="S18" s="69"/>
      <c r="T18" s="15">
        <f t="shared" si="0"/>
        <v>-1289674300</v>
      </c>
      <c r="U18" s="69"/>
      <c r="V18" s="19">
        <v>-1.5E-3</v>
      </c>
    </row>
    <row r="19" spans="1:25" ht="30" customHeight="1" x14ac:dyDescent="0.2">
      <c r="A19" s="128" t="s">
        <v>145</v>
      </c>
      <c r="B19" s="128"/>
      <c r="D19" s="15">
        <v>0</v>
      </c>
      <c r="E19" s="69"/>
      <c r="F19" s="15">
        <v>0</v>
      </c>
      <c r="G19" s="69"/>
      <c r="H19" s="15">
        <v>0</v>
      </c>
      <c r="I19" s="69"/>
      <c r="J19" s="15">
        <v>0</v>
      </c>
      <c r="K19" s="69"/>
      <c r="L19" s="15">
        <v>0</v>
      </c>
      <c r="M19" s="69"/>
      <c r="N19" s="15">
        <v>0</v>
      </c>
      <c r="O19" s="140">
        <v>0</v>
      </c>
      <c r="P19" s="140"/>
      <c r="Q19" s="26"/>
      <c r="R19" s="15">
        <v>624809</v>
      </c>
      <c r="S19" s="69"/>
      <c r="T19" s="15">
        <f t="shared" si="0"/>
        <v>624809</v>
      </c>
      <c r="U19" s="69"/>
      <c r="V19" s="19">
        <v>0</v>
      </c>
    </row>
    <row r="20" spans="1:25" ht="30" customHeight="1" x14ac:dyDescent="0.2">
      <c r="A20" s="128" t="s">
        <v>146</v>
      </c>
      <c r="B20" s="128"/>
      <c r="D20" s="15">
        <v>0</v>
      </c>
      <c r="E20" s="69"/>
      <c r="F20" s="15">
        <v>0</v>
      </c>
      <c r="G20" s="69"/>
      <c r="H20" s="15">
        <v>0</v>
      </c>
      <c r="I20" s="69"/>
      <c r="J20" s="15">
        <v>0</v>
      </c>
      <c r="K20" s="69"/>
      <c r="L20" s="15">
        <v>0</v>
      </c>
      <c r="M20" s="69"/>
      <c r="N20" s="15">
        <v>0</v>
      </c>
      <c r="O20" s="140">
        <v>0</v>
      </c>
      <c r="P20" s="140"/>
      <c r="Q20" s="26"/>
      <c r="R20" s="71">
        <v>-187288292</v>
      </c>
      <c r="S20" s="69"/>
      <c r="T20" s="15">
        <f t="shared" si="0"/>
        <v>-187288292</v>
      </c>
      <c r="U20" s="69"/>
      <c r="V20" s="19">
        <v>-2.0000000000000001E-4</v>
      </c>
    </row>
    <row r="21" spans="1:25" ht="30" customHeight="1" x14ac:dyDescent="0.2">
      <c r="A21" s="128" t="s">
        <v>147</v>
      </c>
      <c r="B21" s="128"/>
      <c r="D21" s="15">
        <v>0</v>
      </c>
      <c r="E21" s="69"/>
      <c r="F21" s="15">
        <v>0</v>
      </c>
      <c r="G21" s="69"/>
      <c r="H21" s="15">
        <v>0</v>
      </c>
      <c r="I21" s="69"/>
      <c r="J21" s="15">
        <v>0</v>
      </c>
      <c r="K21" s="69"/>
      <c r="L21" s="15">
        <v>0</v>
      </c>
      <c r="M21" s="69"/>
      <c r="N21" s="15">
        <v>0</v>
      </c>
      <c r="O21" s="140">
        <v>0</v>
      </c>
      <c r="P21" s="140"/>
      <c r="Q21" s="26"/>
      <c r="R21" s="71">
        <v>-1817636365</v>
      </c>
      <c r="S21" s="69"/>
      <c r="T21" s="15">
        <f t="shared" si="0"/>
        <v>-1817636365</v>
      </c>
      <c r="U21" s="69"/>
      <c r="V21" s="19">
        <v>-2.0999999999999999E-3</v>
      </c>
    </row>
    <row r="22" spans="1:25" ht="30" customHeight="1" x14ac:dyDescent="0.2">
      <c r="A22" s="128" t="s">
        <v>14</v>
      </c>
      <c r="B22" s="128"/>
      <c r="D22" s="16">
        <f>'درآمد سود سهام'!M11</f>
        <v>10202370304</v>
      </c>
      <c r="E22" s="69"/>
      <c r="F22" s="87">
        <f>'درآمد ناشی از تغییر قیمت اوراق'!I9</f>
        <v>-5358550781</v>
      </c>
      <c r="G22" s="69"/>
      <c r="H22" s="16"/>
      <c r="I22" s="69"/>
      <c r="J22" s="16">
        <f>D22+F22</f>
        <v>4843819523</v>
      </c>
      <c r="K22" s="69"/>
      <c r="L22" s="20">
        <v>4.4999999999999998E-2</v>
      </c>
      <c r="M22" s="69"/>
      <c r="N22" s="16">
        <f>'درآمد سود سهام'!S11</f>
        <v>10202370304</v>
      </c>
      <c r="O22" s="140">
        <v>33024981445</v>
      </c>
      <c r="P22" s="140"/>
      <c r="Q22" s="26"/>
      <c r="R22" s="16">
        <v>0</v>
      </c>
      <c r="S22" s="69"/>
      <c r="T22" s="15">
        <f t="shared" si="0"/>
        <v>43227351749</v>
      </c>
      <c r="U22" s="69"/>
      <c r="V22" s="20">
        <v>0.05</v>
      </c>
    </row>
    <row r="23" spans="1:25" s="34" customFormat="1" ht="30" customHeight="1" thickBot="1" x14ac:dyDescent="0.3">
      <c r="A23" s="120" t="s">
        <v>15</v>
      </c>
      <c r="B23" s="120"/>
      <c r="D23" s="74">
        <f>SUM(D8:D22)</f>
        <v>10202370304</v>
      </c>
      <c r="E23" s="75"/>
      <c r="F23" s="108">
        <f>SUM(F8:F22)</f>
        <v>-5358550781</v>
      </c>
      <c r="G23" s="75"/>
      <c r="H23" s="74"/>
      <c r="I23" s="75"/>
      <c r="J23" s="74">
        <f>SUM(J9:J22)</f>
        <v>4843819523</v>
      </c>
      <c r="K23" s="75"/>
      <c r="L23" s="57">
        <f>SUM(L8:L22)</f>
        <v>4.4999999999999998E-2</v>
      </c>
      <c r="M23" s="75"/>
      <c r="N23" s="74">
        <f>SUM(N8:N22)</f>
        <v>10648631842</v>
      </c>
      <c r="O23" s="75"/>
      <c r="P23" s="74">
        <f>SUM(O22)</f>
        <v>33024981445</v>
      </c>
      <c r="Q23" s="32"/>
      <c r="R23" s="108">
        <f>SUM(R8:R22)</f>
        <v>-31008748479</v>
      </c>
      <c r="S23" s="75"/>
      <c r="T23" s="74">
        <f>SUM(T8:T22)</f>
        <v>12664864808</v>
      </c>
      <c r="U23" s="75"/>
      <c r="V23" s="57">
        <f>SUM(V8:V22)</f>
        <v>1.4700000000000005E-2</v>
      </c>
      <c r="X23" s="111"/>
      <c r="Y23" s="66"/>
    </row>
    <row r="24" spans="1:25" ht="30" customHeight="1" thickTop="1" x14ac:dyDescent="0.2"/>
  </sheetData>
  <mergeCells count="41">
    <mergeCell ref="O12:P12"/>
    <mergeCell ref="O11:P11"/>
    <mergeCell ref="O10:P10"/>
    <mergeCell ref="O9:P9"/>
    <mergeCell ref="O17:P17"/>
    <mergeCell ref="O16:P16"/>
    <mergeCell ref="O15:P15"/>
    <mergeCell ref="O14:P14"/>
    <mergeCell ref="O13:P13"/>
    <mergeCell ref="O22:P22"/>
    <mergeCell ref="O21:P21"/>
    <mergeCell ref="O20:P20"/>
    <mergeCell ref="O19:P19"/>
    <mergeCell ref="O18:P18"/>
    <mergeCell ref="A1:V1"/>
    <mergeCell ref="A2:V2"/>
    <mergeCell ref="A3:V3"/>
    <mergeCell ref="D5:L5"/>
    <mergeCell ref="N5:V5"/>
    <mergeCell ref="A4:V4"/>
    <mergeCell ref="J6:L6"/>
    <mergeCell ref="T6:V6"/>
    <mergeCell ref="A7:B7"/>
    <mergeCell ref="O7:P7"/>
    <mergeCell ref="A8:B8"/>
    <mergeCell ref="O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39" right="0.39" top="0.39" bottom="0.39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V18"/>
  <sheetViews>
    <sheetView rightToLeft="1" view="pageBreakPreview" zoomScaleNormal="100" zoomScaleSheetLayoutView="100" workbookViewId="0">
      <selection activeCell="U14" sqref="U14"/>
    </sheetView>
  </sheetViews>
  <sheetFormatPr defaultRowHeight="30" customHeight="1" x14ac:dyDescent="0.2"/>
  <cols>
    <col min="1" max="1" width="6.42578125" style="24" bestFit="1" customWidth="1"/>
    <col min="2" max="2" width="21.5703125" style="24" customWidth="1"/>
    <col min="3" max="3" width="1.28515625" style="24" customWidth="1"/>
    <col min="4" max="4" width="15.5703125" style="24" bestFit="1" customWidth="1"/>
    <col min="5" max="5" width="1.28515625" style="24" customWidth="1"/>
    <col min="6" max="6" width="15.7109375" style="24" bestFit="1" customWidth="1"/>
    <col min="7" max="7" width="1.28515625" style="24" customWidth="1"/>
    <col min="8" max="8" width="15.7109375" style="24" bestFit="1" customWidth="1"/>
    <col min="9" max="9" width="1.28515625" style="24" customWidth="1"/>
    <col min="10" max="10" width="12.28515625" style="24" customWidth="1"/>
    <col min="11" max="12" width="1.28515625" style="24" customWidth="1"/>
    <col min="13" max="13" width="15.28515625" style="24" bestFit="1" customWidth="1"/>
    <col min="14" max="14" width="1.28515625" style="24" customWidth="1"/>
    <col min="15" max="15" width="16.85546875" style="24" bestFit="1" customWidth="1"/>
    <col min="16" max="16" width="1.28515625" style="24" customWidth="1"/>
    <col min="17" max="17" width="16.7109375" style="24" bestFit="1" customWidth="1"/>
    <col min="18" max="18" width="1.28515625" style="24" customWidth="1"/>
    <col min="19" max="19" width="11.5703125" style="24" customWidth="1"/>
    <col min="20" max="20" width="0.28515625" style="24" customWidth="1"/>
    <col min="21" max="21" width="15.85546875" style="58" bestFit="1" customWidth="1"/>
    <col min="22" max="22" width="18.7109375" style="24" customWidth="1"/>
    <col min="23" max="16384" width="9.140625" style="24"/>
  </cols>
  <sheetData>
    <row r="1" spans="1:22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22" ht="30" customHeight="1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22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22" s="25" customFormat="1" ht="30" customHeight="1" x14ac:dyDescent="0.2">
      <c r="A4" s="119" t="s">
        <v>278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U4" s="104"/>
    </row>
    <row r="5" spans="1:22" ht="30" customHeight="1" x14ac:dyDescent="0.2">
      <c r="D5" s="133" t="s">
        <v>130</v>
      </c>
      <c r="E5" s="133"/>
      <c r="F5" s="133"/>
      <c r="G5" s="133"/>
      <c r="H5" s="133"/>
      <c r="I5" s="133"/>
      <c r="J5" s="133"/>
      <c r="L5" s="133" t="str">
        <f>'درآمد سرمایه گذاری در سهام'!$N$5</f>
        <v>از ابتدای سال مالی تا پایان ماه</v>
      </c>
      <c r="M5" s="133"/>
      <c r="N5" s="133"/>
      <c r="O5" s="133"/>
      <c r="P5" s="133"/>
      <c r="Q5" s="133"/>
      <c r="R5" s="133"/>
      <c r="S5" s="133"/>
    </row>
    <row r="6" spans="1:22" ht="30" customHeight="1" x14ac:dyDescent="0.2">
      <c r="D6" s="132" t="s">
        <v>133</v>
      </c>
      <c r="E6" s="44"/>
      <c r="F6" s="132" t="s">
        <v>134</v>
      </c>
      <c r="G6" s="44"/>
      <c r="H6" s="122" t="s">
        <v>15</v>
      </c>
      <c r="I6" s="122"/>
      <c r="J6" s="122"/>
      <c r="L6" s="132" t="s">
        <v>133</v>
      </c>
      <c r="M6" s="132"/>
      <c r="N6" s="44"/>
      <c r="O6" s="132" t="s">
        <v>134</v>
      </c>
      <c r="P6" s="44"/>
      <c r="Q6" s="122" t="s">
        <v>15</v>
      </c>
      <c r="R6" s="122"/>
      <c r="S6" s="122"/>
    </row>
    <row r="7" spans="1:22" ht="42.75" customHeight="1" x14ac:dyDescent="0.2">
      <c r="A7" s="121" t="s">
        <v>36</v>
      </c>
      <c r="B7" s="121"/>
      <c r="D7" s="133"/>
      <c r="F7" s="133"/>
      <c r="H7" s="2" t="s">
        <v>94</v>
      </c>
      <c r="I7" s="44"/>
      <c r="J7" s="8" t="s">
        <v>122</v>
      </c>
      <c r="L7" s="133"/>
      <c r="M7" s="133"/>
      <c r="O7" s="133"/>
      <c r="Q7" s="2" t="s">
        <v>94</v>
      </c>
      <c r="R7" s="44"/>
      <c r="S7" s="8" t="s">
        <v>122</v>
      </c>
    </row>
    <row r="8" spans="1:22" ht="30" customHeight="1" x14ac:dyDescent="0.2">
      <c r="A8" s="129" t="s">
        <v>40</v>
      </c>
      <c r="B8" s="129"/>
      <c r="D8" s="14">
        <v>0</v>
      </c>
      <c r="E8" s="69"/>
      <c r="F8" s="15">
        <v>0</v>
      </c>
      <c r="G8" s="69"/>
      <c r="H8" s="14">
        <f>D8+F8</f>
        <v>0</v>
      </c>
      <c r="I8" s="69"/>
      <c r="J8" s="15">
        <v>0</v>
      </c>
      <c r="K8" s="69"/>
      <c r="L8" s="139">
        <v>0</v>
      </c>
      <c r="M8" s="139"/>
      <c r="N8" s="69"/>
      <c r="O8" s="14">
        <v>10991195674</v>
      </c>
      <c r="P8" s="69"/>
      <c r="Q8" s="14">
        <f>L8+O8</f>
        <v>10991195674</v>
      </c>
      <c r="R8" s="69"/>
      <c r="S8" s="106">
        <v>1.2699999999999999E-2</v>
      </c>
      <c r="V8" s="35"/>
    </row>
    <row r="9" spans="1:22" ht="30" customHeight="1" x14ac:dyDescent="0.2">
      <c r="A9" s="128" t="s">
        <v>42</v>
      </c>
      <c r="B9" s="128"/>
      <c r="D9" s="15">
        <v>0</v>
      </c>
      <c r="E9" s="69"/>
      <c r="F9" s="15">
        <v>0</v>
      </c>
      <c r="G9" s="69"/>
      <c r="H9" s="15">
        <f t="shared" ref="H9:H16" si="0">D9+F9</f>
        <v>0</v>
      </c>
      <c r="I9" s="69"/>
      <c r="J9" s="15">
        <v>0</v>
      </c>
      <c r="K9" s="69"/>
      <c r="L9" s="140">
        <v>0</v>
      </c>
      <c r="M9" s="140"/>
      <c r="N9" s="69"/>
      <c r="O9" s="15">
        <v>13532092266</v>
      </c>
      <c r="P9" s="69"/>
      <c r="Q9" s="15">
        <f t="shared" ref="Q9:Q16" si="1">L9+O9</f>
        <v>13532092266</v>
      </c>
      <c r="R9" s="69"/>
      <c r="S9" s="107">
        <v>1.5599999999999999E-2</v>
      </c>
    </row>
    <row r="10" spans="1:22" ht="30" customHeight="1" x14ac:dyDescent="0.2">
      <c r="A10" s="128" t="s">
        <v>39</v>
      </c>
      <c r="B10" s="128"/>
      <c r="D10" s="15">
        <v>0</v>
      </c>
      <c r="E10" s="69"/>
      <c r="F10" s="15">
        <v>0</v>
      </c>
      <c r="G10" s="69"/>
      <c r="H10" s="15">
        <f t="shared" si="0"/>
        <v>0</v>
      </c>
      <c r="I10" s="69"/>
      <c r="J10" s="15">
        <v>0</v>
      </c>
      <c r="K10" s="69"/>
      <c r="L10" s="140">
        <v>0</v>
      </c>
      <c r="M10" s="140"/>
      <c r="N10" s="69"/>
      <c r="O10" s="15">
        <v>863780660</v>
      </c>
      <c r="P10" s="69"/>
      <c r="Q10" s="15">
        <f t="shared" si="1"/>
        <v>863780660</v>
      </c>
      <c r="R10" s="69"/>
      <c r="S10" s="107">
        <v>1E-3</v>
      </c>
    </row>
    <row r="11" spans="1:22" ht="30" customHeight="1" x14ac:dyDescent="0.2">
      <c r="A11" s="128" t="s">
        <v>148</v>
      </c>
      <c r="B11" s="128"/>
      <c r="D11" s="15">
        <v>0</v>
      </c>
      <c r="E11" s="69"/>
      <c r="F11" s="15">
        <v>0</v>
      </c>
      <c r="G11" s="69"/>
      <c r="H11" s="15">
        <f t="shared" si="0"/>
        <v>0</v>
      </c>
      <c r="I11" s="69"/>
      <c r="J11" s="15">
        <v>0</v>
      </c>
      <c r="K11" s="69"/>
      <c r="L11" s="140">
        <v>0</v>
      </c>
      <c r="M11" s="140"/>
      <c r="N11" s="69"/>
      <c r="O11" s="15">
        <v>933609051</v>
      </c>
      <c r="P11" s="69"/>
      <c r="Q11" s="15">
        <f t="shared" si="1"/>
        <v>933609051</v>
      </c>
      <c r="R11" s="69"/>
      <c r="S11" s="107">
        <v>1.1000000000000001E-3</v>
      </c>
    </row>
    <row r="12" spans="1:22" ht="30" customHeight="1" x14ac:dyDescent="0.2">
      <c r="A12" s="128" t="s">
        <v>149</v>
      </c>
      <c r="B12" s="128"/>
      <c r="D12" s="15">
        <v>0</v>
      </c>
      <c r="E12" s="69"/>
      <c r="F12" s="15">
        <v>0</v>
      </c>
      <c r="G12" s="69"/>
      <c r="H12" s="15">
        <f t="shared" si="0"/>
        <v>0</v>
      </c>
      <c r="I12" s="69"/>
      <c r="J12" s="15">
        <v>0</v>
      </c>
      <c r="K12" s="69"/>
      <c r="L12" s="140">
        <v>0</v>
      </c>
      <c r="M12" s="140"/>
      <c r="N12" s="69"/>
      <c r="O12" s="15">
        <v>1115848444</v>
      </c>
      <c r="P12" s="69"/>
      <c r="Q12" s="15">
        <f t="shared" si="1"/>
        <v>1115848444</v>
      </c>
      <c r="R12" s="69"/>
      <c r="S12" s="107">
        <v>1.2999999999999999E-3</v>
      </c>
    </row>
    <row r="13" spans="1:22" ht="30" customHeight="1" x14ac:dyDescent="0.2">
      <c r="A13" s="128" t="s">
        <v>150</v>
      </c>
      <c r="B13" s="128"/>
      <c r="D13" s="15">
        <v>0</v>
      </c>
      <c r="E13" s="69"/>
      <c r="F13" s="15">
        <v>0</v>
      </c>
      <c r="G13" s="69"/>
      <c r="H13" s="15">
        <f t="shared" si="0"/>
        <v>0</v>
      </c>
      <c r="I13" s="69"/>
      <c r="J13" s="95">
        <v>0</v>
      </c>
      <c r="K13" s="69"/>
      <c r="L13" s="140">
        <v>0</v>
      </c>
      <c r="M13" s="140"/>
      <c r="N13" s="69"/>
      <c r="O13" s="15">
        <v>171531</v>
      </c>
      <c r="P13" s="69"/>
      <c r="Q13" s="15">
        <f t="shared" si="1"/>
        <v>171531</v>
      </c>
      <c r="R13" s="69"/>
      <c r="S13" s="107">
        <v>0</v>
      </c>
    </row>
    <row r="14" spans="1:22" ht="30" customHeight="1" x14ac:dyDescent="0.2">
      <c r="A14" s="128" t="s">
        <v>43</v>
      </c>
      <c r="B14" s="128"/>
      <c r="D14" s="15">
        <f>'درآمد ناشی از تغییر قیمت اوراق'!I7</f>
        <v>38238971</v>
      </c>
      <c r="E14" s="69"/>
      <c r="F14" s="15">
        <v>0</v>
      </c>
      <c r="G14" s="69"/>
      <c r="H14" s="15">
        <f t="shared" si="0"/>
        <v>38238971</v>
      </c>
      <c r="I14" s="69"/>
      <c r="J14" s="109">
        <v>4.0000000000000002E-4</v>
      </c>
      <c r="K14" s="69"/>
      <c r="L14" s="141">
        <v>-1853832149</v>
      </c>
      <c r="M14" s="141"/>
      <c r="N14" s="69"/>
      <c r="O14" s="15">
        <v>0</v>
      </c>
      <c r="P14" s="69"/>
      <c r="Q14" s="71">
        <f t="shared" si="1"/>
        <v>-1853832149</v>
      </c>
      <c r="R14" s="69"/>
      <c r="S14" s="113">
        <v>-2.0999999999999999E-3</v>
      </c>
    </row>
    <row r="15" spans="1:22" ht="30" customHeight="1" x14ac:dyDescent="0.2">
      <c r="A15" s="128" t="s">
        <v>41</v>
      </c>
      <c r="B15" s="128"/>
      <c r="D15" s="15">
        <f>'درآمد ناشی از تغییر قیمت اوراق'!I8</f>
        <v>243356272</v>
      </c>
      <c r="E15" s="69"/>
      <c r="F15" s="15">
        <v>0</v>
      </c>
      <c r="G15" s="69"/>
      <c r="H15" s="15">
        <f t="shared" si="0"/>
        <v>243356272</v>
      </c>
      <c r="I15" s="69"/>
      <c r="J15" s="109">
        <v>2.3E-3</v>
      </c>
      <c r="K15" s="69"/>
      <c r="L15" s="140">
        <v>289896389</v>
      </c>
      <c r="M15" s="140"/>
      <c r="N15" s="69"/>
      <c r="O15" s="15">
        <v>0</v>
      </c>
      <c r="P15" s="69"/>
      <c r="Q15" s="15">
        <f t="shared" si="1"/>
        <v>289896389</v>
      </c>
      <c r="R15" s="69"/>
      <c r="S15" s="107">
        <v>2.9999999999999997E-4</v>
      </c>
    </row>
    <row r="16" spans="1:22" ht="30" customHeight="1" x14ac:dyDescent="0.2">
      <c r="A16" s="128" t="s">
        <v>275</v>
      </c>
      <c r="B16" s="128"/>
      <c r="D16" s="15">
        <f>'درآمد ناشی از تغییر قیمت اوراق'!I10</f>
        <v>12325375</v>
      </c>
      <c r="E16" s="69"/>
      <c r="F16" s="15">
        <v>0</v>
      </c>
      <c r="G16" s="69"/>
      <c r="H16" s="15">
        <f t="shared" si="0"/>
        <v>12325375</v>
      </c>
      <c r="I16" s="69"/>
      <c r="J16" s="109">
        <v>1E-4</v>
      </c>
      <c r="K16" s="69"/>
      <c r="L16" s="142">
        <v>12325375</v>
      </c>
      <c r="M16" s="142"/>
      <c r="N16" s="69"/>
      <c r="O16" s="15"/>
      <c r="P16" s="69"/>
      <c r="Q16" s="15">
        <f t="shared" si="1"/>
        <v>12325375</v>
      </c>
      <c r="R16" s="69"/>
      <c r="S16" s="107">
        <v>0</v>
      </c>
    </row>
    <row r="17" spans="1:21" s="34" customFormat="1" ht="30" customHeight="1" thickBot="1" x14ac:dyDescent="0.3">
      <c r="A17" s="120" t="s">
        <v>15</v>
      </c>
      <c r="B17" s="120"/>
      <c r="D17" s="74">
        <f>SUM(D8:D16)</f>
        <v>293920618</v>
      </c>
      <c r="E17" s="75"/>
      <c r="F17" s="74">
        <f>SUM(F8:F16)</f>
        <v>0</v>
      </c>
      <c r="G17" s="75"/>
      <c r="H17" s="74">
        <f>SUM(H8:H16)</f>
        <v>293920618</v>
      </c>
      <c r="I17" s="75"/>
      <c r="J17" s="57">
        <f>SUM(J8:J16)</f>
        <v>2.8E-3</v>
      </c>
      <c r="K17" s="75"/>
      <c r="L17" s="143">
        <f>SUM(L8:M16)</f>
        <v>-1551610385</v>
      </c>
      <c r="M17" s="143"/>
      <c r="N17" s="75"/>
      <c r="O17" s="74">
        <f>SUM(O8:O16)</f>
        <v>27436697626</v>
      </c>
      <c r="P17" s="75"/>
      <c r="Q17" s="74">
        <f>SUM(Q8:Q16)</f>
        <v>25885087241</v>
      </c>
      <c r="R17" s="75"/>
      <c r="S17" s="110">
        <f>SUM(S8:S16)</f>
        <v>2.9899999999999999E-2</v>
      </c>
      <c r="U17" s="111"/>
    </row>
    <row r="18" spans="1:21" ht="30" customHeight="1" thickTop="1" x14ac:dyDescent="0.2"/>
  </sheetData>
  <mergeCells count="33">
    <mergeCell ref="A1:S1"/>
    <mergeCell ref="A2:S2"/>
    <mergeCell ref="A3:S3"/>
    <mergeCell ref="A4:S4"/>
    <mergeCell ref="H6:J6"/>
    <mergeCell ref="Q6:S6"/>
    <mergeCell ref="D5:J5"/>
    <mergeCell ref="L5:S5"/>
    <mergeCell ref="D6:D7"/>
    <mergeCell ref="F6:F7"/>
    <mergeCell ref="L6:M7"/>
    <mergeCell ref="O6:O7"/>
    <mergeCell ref="A7:B7"/>
    <mergeCell ref="A8:B8"/>
    <mergeCell ref="L8:M8"/>
    <mergeCell ref="A9:B9"/>
    <mergeCell ref="L9:M9"/>
    <mergeCell ref="A10:B10"/>
    <mergeCell ref="L10:M10"/>
    <mergeCell ref="A11:B11"/>
    <mergeCell ref="L11:M11"/>
    <mergeCell ref="A15:B15"/>
    <mergeCell ref="L15:M15"/>
    <mergeCell ref="A17:B17"/>
    <mergeCell ref="A12:B12"/>
    <mergeCell ref="L12:M12"/>
    <mergeCell ref="A13:B13"/>
    <mergeCell ref="L13:M13"/>
    <mergeCell ref="A14:B14"/>
    <mergeCell ref="L14:M14"/>
    <mergeCell ref="A16:B16"/>
    <mergeCell ref="L16:M16"/>
    <mergeCell ref="L17:M17"/>
  </mergeCells>
  <pageMargins left="0.39" right="0.39" top="0.39" bottom="0.39" header="0" footer="0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R45"/>
  <sheetViews>
    <sheetView rightToLeft="1" view="pageBreakPreview" zoomScale="106" zoomScaleNormal="100" zoomScaleSheetLayoutView="106" workbookViewId="0">
      <selection activeCell="A4" sqref="A4:R4"/>
    </sheetView>
  </sheetViews>
  <sheetFormatPr defaultRowHeight="30" customHeight="1" x14ac:dyDescent="0.2"/>
  <cols>
    <col min="1" max="1" width="6.7109375" style="24" bestFit="1" customWidth="1"/>
    <col min="2" max="2" width="21.140625" style="24" customWidth="1"/>
    <col min="3" max="3" width="1.28515625" style="24" customWidth="1"/>
    <col min="4" max="4" width="15.7109375" style="36" bestFit="1" customWidth="1"/>
    <col min="5" max="5" width="1.28515625" style="36" customWidth="1"/>
    <col min="6" max="6" width="15.5703125" style="36" bestFit="1" customWidth="1"/>
    <col min="7" max="7" width="1.28515625" style="36" customWidth="1"/>
    <col min="8" max="8" width="16.85546875" style="36" bestFit="1" customWidth="1"/>
    <col min="9" max="9" width="1.28515625" style="36" customWidth="1"/>
    <col min="10" max="10" width="16.85546875" style="36" bestFit="1" customWidth="1"/>
    <col min="11" max="11" width="1.28515625" style="36" customWidth="1"/>
    <col min="12" max="12" width="18.140625" style="36" bestFit="1" customWidth="1"/>
    <col min="13" max="13" width="1.28515625" style="36" customWidth="1"/>
    <col min="14" max="14" width="16.85546875" style="36" bestFit="1" customWidth="1"/>
    <col min="15" max="15" width="1.28515625" style="36" customWidth="1"/>
    <col min="16" max="16" width="16.7109375" style="36" bestFit="1" customWidth="1"/>
    <col min="17" max="17" width="1.28515625" style="36" customWidth="1"/>
    <col min="18" max="18" width="18.7109375" style="36" bestFit="1" customWidth="1"/>
    <col min="19" max="19" width="0.28515625" style="24" customWidth="1"/>
    <col min="20" max="16384" width="9.140625" style="24"/>
  </cols>
  <sheetData>
    <row r="1" spans="1:18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ht="30" customHeight="1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8" s="25" customFormat="1" ht="30" customHeight="1" x14ac:dyDescent="0.2">
      <c r="A4" s="119" t="s">
        <v>279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ht="30" customHeight="1" x14ac:dyDescent="0.2">
      <c r="D5" s="121" t="s">
        <v>130</v>
      </c>
      <c r="E5" s="121"/>
      <c r="F5" s="121"/>
      <c r="G5" s="121"/>
      <c r="H5" s="121"/>
      <c r="I5" s="121"/>
      <c r="J5" s="121"/>
      <c r="L5" s="121" t="str">
        <f>'درآمد سرمایه گذاری در سهام'!$N$5</f>
        <v>از ابتدای سال مالی تا پایان ماه</v>
      </c>
      <c r="M5" s="121"/>
      <c r="N5" s="121"/>
      <c r="O5" s="121"/>
      <c r="P5" s="121"/>
      <c r="Q5" s="121"/>
      <c r="R5" s="121"/>
    </row>
    <row r="6" spans="1:18" ht="30" customHeight="1" x14ac:dyDescent="0.2">
      <c r="A6" s="121" t="s">
        <v>151</v>
      </c>
      <c r="B6" s="121"/>
      <c r="D6" s="1" t="s">
        <v>152</v>
      </c>
      <c r="F6" s="1" t="s">
        <v>133</v>
      </c>
      <c r="H6" s="1" t="s">
        <v>134</v>
      </c>
      <c r="J6" s="1" t="s">
        <v>15</v>
      </c>
      <c r="L6" s="1" t="s">
        <v>152</v>
      </c>
      <c r="N6" s="1" t="s">
        <v>133</v>
      </c>
      <c r="P6" s="1" t="s">
        <v>134</v>
      </c>
      <c r="R6" s="1" t="s">
        <v>15</v>
      </c>
    </row>
    <row r="7" spans="1:18" ht="30" customHeight="1" x14ac:dyDescent="0.2">
      <c r="A7" s="129" t="s">
        <v>68</v>
      </c>
      <c r="B7" s="129"/>
      <c r="D7" s="92">
        <v>0</v>
      </c>
      <c r="E7" s="93"/>
      <c r="F7" s="92">
        <v>0</v>
      </c>
      <c r="G7" s="93"/>
      <c r="H7" s="95">
        <v>0</v>
      </c>
      <c r="I7" s="93"/>
      <c r="J7" s="92">
        <f>D7+F7+H7</f>
        <v>0</v>
      </c>
      <c r="K7" s="93"/>
      <c r="L7" s="92">
        <v>63699976699</v>
      </c>
      <c r="M7" s="93"/>
      <c r="N7" s="95">
        <v>0</v>
      </c>
      <c r="O7" s="93"/>
      <c r="P7" s="94">
        <v>-15136656250</v>
      </c>
      <c r="Q7" s="93"/>
      <c r="R7" s="92">
        <f>L7+N7+P7</f>
        <v>48563320449</v>
      </c>
    </row>
    <row r="8" spans="1:18" ht="30" customHeight="1" x14ac:dyDescent="0.2">
      <c r="A8" s="128" t="s">
        <v>153</v>
      </c>
      <c r="B8" s="128"/>
      <c r="D8" s="95">
        <v>0</v>
      </c>
      <c r="E8" s="93"/>
      <c r="F8" s="95">
        <v>0</v>
      </c>
      <c r="G8" s="93"/>
      <c r="H8" s="95">
        <v>0</v>
      </c>
      <c r="I8" s="93"/>
      <c r="J8" s="95">
        <f t="shared" ref="J8:J44" si="0">D8+F8+H8</f>
        <v>0</v>
      </c>
      <c r="K8" s="93"/>
      <c r="L8" s="95">
        <v>2303772647</v>
      </c>
      <c r="M8" s="93"/>
      <c r="N8" s="95">
        <v>0</v>
      </c>
      <c r="O8" s="93"/>
      <c r="P8" s="95">
        <v>30625000</v>
      </c>
      <c r="Q8" s="93"/>
      <c r="R8" s="95">
        <f t="shared" ref="R8:R44" si="1">L8+N8+P8</f>
        <v>2334397647</v>
      </c>
    </row>
    <row r="9" spans="1:18" ht="30" customHeight="1" x14ac:dyDescent="0.2">
      <c r="A9" s="128" t="s">
        <v>154</v>
      </c>
      <c r="B9" s="128"/>
      <c r="D9" s="95">
        <v>0</v>
      </c>
      <c r="E9" s="93"/>
      <c r="F9" s="95">
        <v>0</v>
      </c>
      <c r="G9" s="93"/>
      <c r="H9" s="95">
        <v>0</v>
      </c>
      <c r="I9" s="93"/>
      <c r="J9" s="95">
        <f t="shared" si="0"/>
        <v>0</v>
      </c>
      <c r="K9" s="93"/>
      <c r="L9" s="95">
        <v>830465622</v>
      </c>
      <c r="M9" s="93"/>
      <c r="N9" s="95">
        <v>0</v>
      </c>
      <c r="O9" s="93"/>
      <c r="P9" s="95">
        <v>2500000</v>
      </c>
      <c r="Q9" s="93"/>
      <c r="R9" s="95">
        <f t="shared" si="1"/>
        <v>832965622</v>
      </c>
    </row>
    <row r="10" spans="1:18" ht="30" customHeight="1" x14ac:dyDescent="0.2">
      <c r="A10" s="128" t="s">
        <v>155</v>
      </c>
      <c r="B10" s="128"/>
      <c r="D10" s="95">
        <v>0</v>
      </c>
      <c r="E10" s="93"/>
      <c r="F10" s="95">
        <v>0</v>
      </c>
      <c r="G10" s="93"/>
      <c r="H10" s="95">
        <v>0</v>
      </c>
      <c r="I10" s="93"/>
      <c r="J10" s="95">
        <f t="shared" si="0"/>
        <v>0</v>
      </c>
      <c r="K10" s="93"/>
      <c r="L10" s="95">
        <v>2433957924</v>
      </c>
      <c r="M10" s="93"/>
      <c r="N10" s="95">
        <v>0</v>
      </c>
      <c r="O10" s="93"/>
      <c r="P10" s="95">
        <v>4955630451</v>
      </c>
      <c r="Q10" s="93"/>
      <c r="R10" s="95">
        <f t="shared" si="1"/>
        <v>7389588375</v>
      </c>
    </row>
    <row r="11" spans="1:18" ht="30" customHeight="1" x14ac:dyDescent="0.2">
      <c r="A11" s="128" t="s">
        <v>156</v>
      </c>
      <c r="B11" s="128"/>
      <c r="D11" s="95">
        <v>0</v>
      </c>
      <c r="E11" s="93"/>
      <c r="F11" s="95">
        <v>0</v>
      </c>
      <c r="G11" s="93"/>
      <c r="H11" s="95">
        <v>0</v>
      </c>
      <c r="I11" s="93"/>
      <c r="J11" s="95">
        <f t="shared" si="0"/>
        <v>0</v>
      </c>
      <c r="K11" s="93"/>
      <c r="L11" s="95">
        <v>0</v>
      </c>
      <c r="M11" s="93"/>
      <c r="N11" s="95">
        <v>0</v>
      </c>
      <c r="O11" s="93"/>
      <c r="P11" s="95">
        <v>2252879222</v>
      </c>
      <c r="Q11" s="93"/>
      <c r="R11" s="95">
        <f t="shared" si="1"/>
        <v>2252879222</v>
      </c>
    </row>
    <row r="12" spans="1:18" ht="30" customHeight="1" x14ac:dyDescent="0.2">
      <c r="A12" s="128" t="s">
        <v>157</v>
      </c>
      <c r="B12" s="128"/>
      <c r="D12" s="95">
        <v>0</v>
      </c>
      <c r="E12" s="93"/>
      <c r="F12" s="95">
        <v>0</v>
      </c>
      <c r="G12" s="93"/>
      <c r="H12" s="95">
        <v>0</v>
      </c>
      <c r="I12" s="93"/>
      <c r="J12" s="95">
        <f t="shared" si="0"/>
        <v>0</v>
      </c>
      <c r="K12" s="93"/>
      <c r="L12" s="95">
        <v>0</v>
      </c>
      <c r="M12" s="93"/>
      <c r="N12" s="95">
        <v>0</v>
      </c>
      <c r="O12" s="93"/>
      <c r="P12" s="95">
        <v>4513615830</v>
      </c>
      <c r="Q12" s="93"/>
      <c r="R12" s="95">
        <f t="shared" si="1"/>
        <v>4513615830</v>
      </c>
    </row>
    <row r="13" spans="1:18" ht="30" customHeight="1" x14ac:dyDescent="0.2">
      <c r="A13" s="128" t="s">
        <v>158</v>
      </c>
      <c r="B13" s="128"/>
      <c r="D13" s="95">
        <v>0</v>
      </c>
      <c r="E13" s="93"/>
      <c r="F13" s="95">
        <v>0</v>
      </c>
      <c r="G13" s="93"/>
      <c r="H13" s="95">
        <v>0</v>
      </c>
      <c r="I13" s="93"/>
      <c r="J13" s="95">
        <f t="shared" si="0"/>
        <v>0</v>
      </c>
      <c r="K13" s="93"/>
      <c r="L13" s="95">
        <v>0</v>
      </c>
      <c r="M13" s="93"/>
      <c r="N13" s="95">
        <v>0</v>
      </c>
      <c r="O13" s="93"/>
      <c r="P13" s="95">
        <v>5727988726</v>
      </c>
      <c r="Q13" s="93"/>
      <c r="R13" s="95">
        <f t="shared" si="1"/>
        <v>5727988726</v>
      </c>
    </row>
    <row r="14" spans="1:18" ht="30" customHeight="1" x14ac:dyDescent="0.2">
      <c r="A14" s="128" t="s">
        <v>159</v>
      </c>
      <c r="B14" s="128"/>
      <c r="D14" s="95">
        <v>0</v>
      </c>
      <c r="E14" s="93"/>
      <c r="F14" s="95">
        <v>0</v>
      </c>
      <c r="G14" s="93"/>
      <c r="H14" s="95">
        <v>0</v>
      </c>
      <c r="I14" s="93"/>
      <c r="J14" s="95">
        <f t="shared" si="0"/>
        <v>0</v>
      </c>
      <c r="K14" s="93"/>
      <c r="L14" s="95">
        <v>0</v>
      </c>
      <c r="M14" s="93"/>
      <c r="N14" s="95">
        <v>0</v>
      </c>
      <c r="O14" s="93"/>
      <c r="P14" s="95">
        <v>1740407010</v>
      </c>
      <c r="Q14" s="93"/>
      <c r="R14" s="95">
        <f t="shared" si="1"/>
        <v>1740407010</v>
      </c>
    </row>
    <row r="15" spans="1:18" ht="30" customHeight="1" x14ac:dyDescent="0.2">
      <c r="A15" s="128" t="s">
        <v>160</v>
      </c>
      <c r="B15" s="128"/>
      <c r="D15" s="95">
        <v>0</v>
      </c>
      <c r="E15" s="93"/>
      <c r="F15" s="95">
        <v>0</v>
      </c>
      <c r="G15" s="93"/>
      <c r="H15" s="95">
        <v>0</v>
      </c>
      <c r="I15" s="93"/>
      <c r="J15" s="95">
        <f t="shared" si="0"/>
        <v>0</v>
      </c>
      <c r="K15" s="93"/>
      <c r="L15" s="95">
        <v>0</v>
      </c>
      <c r="M15" s="93"/>
      <c r="N15" s="95">
        <v>0</v>
      </c>
      <c r="O15" s="93"/>
      <c r="P15" s="95">
        <v>684407956</v>
      </c>
      <c r="Q15" s="93"/>
      <c r="R15" s="95">
        <f t="shared" si="1"/>
        <v>684407956</v>
      </c>
    </row>
    <row r="16" spans="1:18" ht="30" customHeight="1" x14ac:dyDescent="0.2">
      <c r="A16" s="128" t="s">
        <v>161</v>
      </c>
      <c r="B16" s="128"/>
      <c r="D16" s="95">
        <v>0</v>
      </c>
      <c r="E16" s="93"/>
      <c r="F16" s="95">
        <v>0</v>
      </c>
      <c r="G16" s="93"/>
      <c r="H16" s="95">
        <v>0</v>
      </c>
      <c r="I16" s="93"/>
      <c r="J16" s="95">
        <f t="shared" si="0"/>
        <v>0</v>
      </c>
      <c r="K16" s="93"/>
      <c r="L16" s="95">
        <v>0</v>
      </c>
      <c r="M16" s="93"/>
      <c r="N16" s="95">
        <v>0</v>
      </c>
      <c r="O16" s="93"/>
      <c r="P16" s="95">
        <v>2307954944</v>
      </c>
      <c r="Q16" s="93"/>
      <c r="R16" s="95">
        <f t="shared" si="1"/>
        <v>2307954944</v>
      </c>
    </row>
    <row r="17" spans="1:18" ht="30" customHeight="1" x14ac:dyDescent="0.2">
      <c r="A17" s="128" t="s">
        <v>162</v>
      </c>
      <c r="B17" s="128"/>
      <c r="D17" s="95">
        <v>0</v>
      </c>
      <c r="E17" s="93"/>
      <c r="F17" s="95">
        <v>0</v>
      </c>
      <c r="G17" s="93"/>
      <c r="H17" s="95">
        <v>0</v>
      </c>
      <c r="I17" s="93"/>
      <c r="J17" s="95">
        <f t="shared" si="0"/>
        <v>0</v>
      </c>
      <c r="K17" s="93"/>
      <c r="L17" s="95">
        <v>0</v>
      </c>
      <c r="M17" s="93"/>
      <c r="N17" s="95">
        <v>0</v>
      </c>
      <c r="O17" s="93"/>
      <c r="P17" s="95">
        <v>3958477520</v>
      </c>
      <c r="Q17" s="93"/>
      <c r="R17" s="95">
        <f t="shared" si="1"/>
        <v>3958477520</v>
      </c>
    </row>
    <row r="18" spans="1:18" ht="30" customHeight="1" x14ac:dyDescent="0.2">
      <c r="A18" s="128" t="s">
        <v>163</v>
      </c>
      <c r="B18" s="128"/>
      <c r="D18" s="95">
        <v>0</v>
      </c>
      <c r="E18" s="93"/>
      <c r="F18" s="95">
        <v>0</v>
      </c>
      <c r="G18" s="93"/>
      <c r="H18" s="95">
        <v>0</v>
      </c>
      <c r="I18" s="93"/>
      <c r="J18" s="95">
        <f t="shared" si="0"/>
        <v>0</v>
      </c>
      <c r="K18" s="93"/>
      <c r="L18" s="95">
        <v>0</v>
      </c>
      <c r="M18" s="93"/>
      <c r="N18" s="95">
        <v>0</v>
      </c>
      <c r="O18" s="93"/>
      <c r="P18" s="95">
        <v>1545509112</v>
      </c>
      <c r="Q18" s="93"/>
      <c r="R18" s="95">
        <f t="shared" si="1"/>
        <v>1545509112</v>
      </c>
    </row>
    <row r="19" spans="1:18" ht="30" customHeight="1" x14ac:dyDescent="0.2">
      <c r="A19" s="128" t="s">
        <v>164</v>
      </c>
      <c r="B19" s="128"/>
      <c r="D19" s="95">
        <v>0</v>
      </c>
      <c r="E19" s="93"/>
      <c r="F19" s="95">
        <v>0</v>
      </c>
      <c r="G19" s="93"/>
      <c r="H19" s="95">
        <v>0</v>
      </c>
      <c r="I19" s="93"/>
      <c r="J19" s="95">
        <f t="shared" si="0"/>
        <v>0</v>
      </c>
      <c r="K19" s="93"/>
      <c r="L19" s="95">
        <v>0</v>
      </c>
      <c r="M19" s="93"/>
      <c r="N19" s="95">
        <v>0</v>
      </c>
      <c r="O19" s="93"/>
      <c r="P19" s="95">
        <v>5001783422</v>
      </c>
      <c r="Q19" s="93"/>
      <c r="R19" s="95">
        <f t="shared" si="1"/>
        <v>5001783422</v>
      </c>
    </row>
    <row r="20" spans="1:18" ht="30" customHeight="1" x14ac:dyDescent="0.2">
      <c r="A20" s="128" t="s">
        <v>165</v>
      </c>
      <c r="B20" s="128"/>
      <c r="D20" s="95">
        <v>0</v>
      </c>
      <c r="E20" s="93"/>
      <c r="F20" s="95">
        <v>0</v>
      </c>
      <c r="G20" s="93"/>
      <c r="H20" s="95">
        <v>0</v>
      </c>
      <c r="I20" s="93"/>
      <c r="J20" s="95">
        <f t="shared" si="0"/>
        <v>0</v>
      </c>
      <c r="K20" s="93"/>
      <c r="L20" s="95">
        <v>0</v>
      </c>
      <c r="M20" s="93"/>
      <c r="N20" s="95">
        <v>0</v>
      </c>
      <c r="O20" s="93"/>
      <c r="P20" s="95">
        <v>780231019</v>
      </c>
      <c r="Q20" s="93"/>
      <c r="R20" s="95">
        <f t="shared" si="1"/>
        <v>780231019</v>
      </c>
    </row>
    <row r="21" spans="1:18" ht="30" customHeight="1" x14ac:dyDescent="0.2">
      <c r="A21" s="128" t="s">
        <v>166</v>
      </c>
      <c r="B21" s="128"/>
      <c r="D21" s="95">
        <v>0</v>
      </c>
      <c r="E21" s="93"/>
      <c r="F21" s="95">
        <v>0</v>
      </c>
      <c r="G21" s="93"/>
      <c r="H21" s="95">
        <v>0</v>
      </c>
      <c r="I21" s="93"/>
      <c r="J21" s="95">
        <f t="shared" si="0"/>
        <v>0</v>
      </c>
      <c r="K21" s="93"/>
      <c r="L21" s="94">
        <v>-5054916874</v>
      </c>
      <c r="M21" s="93"/>
      <c r="N21" s="95">
        <v>0</v>
      </c>
      <c r="O21" s="93"/>
      <c r="P21" s="95">
        <v>337724777</v>
      </c>
      <c r="Q21" s="93"/>
      <c r="R21" s="95">
        <f t="shared" si="1"/>
        <v>-4717192097</v>
      </c>
    </row>
    <row r="22" spans="1:18" ht="30" customHeight="1" x14ac:dyDescent="0.2">
      <c r="A22" s="128" t="s">
        <v>167</v>
      </c>
      <c r="B22" s="128"/>
      <c r="D22" s="95">
        <v>0</v>
      </c>
      <c r="E22" s="93"/>
      <c r="F22" s="95">
        <v>0</v>
      </c>
      <c r="G22" s="93"/>
      <c r="H22" s="95">
        <v>0</v>
      </c>
      <c r="I22" s="93"/>
      <c r="J22" s="95">
        <f t="shared" si="0"/>
        <v>0</v>
      </c>
      <c r="K22" s="93"/>
      <c r="L22" s="95">
        <v>0</v>
      </c>
      <c r="M22" s="93"/>
      <c r="N22" s="95">
        <v>0</v>
      </c>
      <c r="O22" s="93"/>
      <c r="P22" s="95">
        <v>707881574</v>
      </c>
      <c r="Q22" s="93"/>
      <c r="R22" s="95">
        <f t="shared" si="1"/>
        <v>707881574</v>
      </c>
    </row>
    <row r="23" spans="1:18" ht="30" customHeight="1" x14ac:dyDescent="0.2">
      <c r="A23" s="128" t="s">
        <v>168</v>
      </c>
      <c r="B23" s="128"/>
      <c r="D23" s="95">
        <v>1788756036</v>
      </c>
      <c r="E23" s="93"/>
      <c r="F23" s="95">
        <v>0</v>
      </c>
      <c r="G23" s="93"/>
      <c r="H23" s="95">
        <v>0</v>
      </c>
      <c r="I23" s="93"/>
      <c r="J23" s="95">
        <f t="shared" si="0"/>
        <v>1788756036</v>
      </c>
      <c r="K23" s="93"/>
      <c r="L23" s="95">
        <v>2050106476</v>
      </c>
      <c r="M23" s="93"/>
      <c r="N23" s="95">
        <v>0</v>
      </c>
      <c r="O23" s="93"/>
      <c r="P23" s="95">
        <v>3230991904</v>
      </c>
      <c r="Q23" s="93"/>
      <c r="R23" s="95">
        <f t="shared" si="1"/>
        <v>5281098380</v>
      </c>
    </row>
    <row r="24" spans="1:18" ht="30" customHeight="1" x14ac:dyDescent="0.2">
      <c r="A24" s="128" t="s">
        <v>169</v>
      </c>
      <c r="B24" s="128"/>
      <c r="D24" s="95">
        <v>0</v>
      </c>
      <c r="E24" s="93"/>
      <c r="F24" s="95">
        <v>0</v>
      </c>
      <c r="G24" s="93"/>
      <c r="H24" s="95">
        <v>0</v>
      </c>
      <c r="I24" s="93"/>
      <c r="J24" s="95">
        <f t="shared" si="0"/>
        <v>0</v>
      </c>
      <c r="K24" s="93"/>
      <c r="L24" s="95">
        <v>0</v>
      </c>
      <c r="M24" s="93"/>
      <c r="N24" s="95">
        <v>0</v>
      </c>
      <c r="O24" s="93"/>
      <c r="P24" s="95">
        <v>201613466</v>
      </c>
      <c r="Q24" s="93"/>
      <c r="R24" s="95">
        <f t="shared" si="1"/>
        <v>201613466</v>
      </c>
    </row>
    <row r="25" spans="1:18" ht="30" customHeight="1" x14ac:dyDescent="0.2">
      <c r="A25" s="128" t="s">
        <v>170</v>
      </c>
      <c r="B25" s="128"/>
      <c r="D25" s="95">
        <v>0</v>
      </c>
      <c r="E25" s="93"/>
      <c r="F25" s="95">
        <v>0</v>
      </c>
      <c r="G25" s="93"/>
      <c r="H25" s="95">
        <v>0</v>
      </c>
      <c r="I25" s="93"/>
      <c r="J25" s="95">
        <f t="shared" si="0"/>
        <v>0</v>
      </c>
      <c r="K25" s="93"/>
      <c r="L25" s="95">
        <v>263076257</v>
      </c>
      <c r="M25" s="93"/>
      <c r="N25" s="95">
        <v>0</v>
      </c>
      <c r="O25" s="93"/>
      <c r="P25" s="94">
        <v>-623886900</v>
      </c>
      <c r="Q25" s="93"/>
      <c r="R25" s="95">
        <f t="shared" si="1"/>
        <v>-360810643</v>
      </c>
    </row>
    <row r="26" spans="1:18" ht="30" customHeight="1" x14ac:dyDescent="0.2">
      <c r="A26" s="128" t="s">
        <v>171</v>
      </c>
      <c r="B26" s="128"/>
      <c r="D26" s="95">
        <v>0</v>
      </c>
      <c r="E26" s="93"/>
      <c r="F26" s="95">
        <v>0</v>
      </c>
      <c r="G26" s="93"/>
      <c r="H26" s="95">
        <v>0</v>
      </c>
      <c r="I26" s="93"/>
      <c r="J26" s="95">
        <f t="shared" si="0"/>
        <v>0</v>
      </c>
      <c r="K26" s="93"/>
      <c r="L26" s="95">
        <v>0</v>
      </c>
      <c r="M26" s="93"/>
      <c r="N26" s="95">
        <v>0</v>
      </c>
      <c r="O26" s="93"/>
      <c r="P26" s="95">
        <v>507917930</v>
      </c>
      <c r="Q26" s="93"/>
      <c r="R26" s="95">
        <f t="shared" si="1"/>
        <v>507917930</v>
      </c>
    </row>
    <row r="27" spans="1:18" ht="30" customHeight="1" x14ac:dyDescent="0.2">
      <c r="A27" s="128" t="s">
        <v>172</v>
      </c>
      <c r="B27" s="128"/>
      <c r="D27" s="95">
        <v>0</v>
      </c>
      <c r="E27" s="93"/>
      <c r="F27" s="95">
        <v>0</v>
      </c>
      <c r="G27" s="93"/>
      <c r="H27" s="95">
        <v>0</v>
      </c>
      <c r="I27" s="93"/>
      <c r="J27" s="95">
        <f t="shared" si="0"/>
        <v>0</v>
      </c>
      <c r="K27" s="93"/>
      <c r="L27" s="95">
        <v>0</v>
      </c>
      <c r="M27" s="93"/>
      <c r="N27" s="95">
        <v>0</v>
      </c>
      <c r="O27" s="93"/>
      <c r="P27" s="95">
        <v>196289427</v>
      </c>
      <c r="Q27" s="93"/>
      <c r="R27" s="95">
        <f t="shared" si="1"/>
        <v>196289427</v>
      </c>
    </row>
    <row r="28" spans="1:18" ht="30" customHeight="1" x14ac:dyDescent="0.2">
      <c r="A28" s="128" t="s">
        <v>173</v>
      </c>
      <c r="B28" s="128"/>
      <c r="D28" s="95">
        <v>0</v>
      </c>
      <c r="E28" s="93"/>
      <c r="F28" s="95">
        <v>0</v>
      </c>
      <c r="G28" s="93"/>
      <c r="H28" s="95">
        <v>0</v>
      </c>
      <c r="I28" s="93"/>
      <c r="J28" s="95">
        <f t="shared" si="0"/>
        <v>0</v>
      </c>
      <c r="K28" s="93"/>
      <c r="L28" s="95">
        <v>0</v>
      </c>
      <c r="M28" s="93"/>
      <c r="N28" s="95">
        <v>0</v>
      </c>
      <c r="O28" s="93"/>
      <c r="P28" s="95">
        <v>8104669803</v>
      </c>
      <c r="Q28" s="93"/>
      <c r="R28" s="95">
        <f t="shared" si="1"/>
        <v>8104669803</v>
      </c>
    </row>
    <row r="29" spans="1:18" ht="30" customHeight="1" x14ac:dyDescent="0.2">
      <c r="A29" s="128" t="s">
        <v>174</v>
      </c>
      <c r="B29" s="128"/>
      <c r="D29" s="95">
        <v>0</v>
      </c>
      <c r="E29" s="93"/>
      <c r="F29" s="95">
        <v>0</v>
      </c>
      <c r="G29" s="93"/>
      <c r="H29" s="95">
        <v>0</v>
      </c>
      <c r="I29" s="93"/>
      <c r="J29" s="95">
        <f t="shared" si="0"/>
        <v>0</v>
      </c>
      <c r="K29" s="93"/>
      <c r="L29" s="95">
        <v>0</v>
      </c>
      <c r="M29" s="93"/>
      <c r="N29" s="95">
        <v>0</v>
      </c>
      <c r="O29" s="93"/>
      <c r="P29" s="95">
        <v>380441036</v>
      </c>
      <c r="Q29" s="93"/>
      <c r="R29" s="95">
        <f t="shared" si="1"/>
        <v>380441036</v>
      </c>
    </row>
    <row r="30" spans="1:18" ht="30" customHeight="1" x14ac:dyDescent="0.2">
      <c r="A30" s="128" t="s">
        <v>175</v>
      </c>
      <c r="B30" s="128"/>
      <c r="D30" s="95">
        <v>0</v>
      </c>
      <c r="E30" s="93"/>
      <c r="F30" s="95">
        <v>0</v>
      </c>
      <c r="G30" s="93"/>
      <c r="H30" s="95">
        <v>0</v>
      </c>
      <c r="I30" s="93"/>
      <c r="J30" s="95">
        <f t="shared" si="0"/>
        <v>0</v>
      </c>
      <c r="K30" s="93"/>
      <c r="L30" s="95">
        <v>0</v>
      </c>
      <c r="M30" s="93"/>
      <c r="N30" s="95">
        <v>0</v>
      </c>
      <c r="O30" s="93"/>
      <c r="P30" s="95">
        <v>125967166</v>
      </c>
      <c r="Q30" s="93"/>
      <c r="R30" s="95">
        <f t="shared" si="1"/>
        <v>125967166</v>
      </c>
    </row>
    <row r="31" spans="1:18" ht="30" customHeight="1" x14ac:dyDescent="0.2">
      <c r="A31" s="128" t="s">
        <v>176</v>
      </c>
      <c r="B31" s="128"/>
      <c r="D31" s="95">
        <v>0</v>
      </c>
      <c r="E31" s="93"/>
      <c r="F31" s="95">
        <v>0</v>
      </c>
      <c r="G31" s="93"/>
      <c r="H31" s="95">
        <v>0</v>
      </c>
      <c r="I31" s="93"/>
      <c r="J31" s="95">
        <f t="shared" si="0"/>
        <v>0</v>
      </c>
      <c r="K31" s="93"/>
      <c r="L31" s="95">
        <v>43943210924</v>
      </c>
      <c r="M31" s="93"/>
      <c r="N31" s="95">
        <v>0</v>
      </c>
      <c r="O31" s="93"/>
      <c r="P31" s="95">
        <v>1016131250</v>
      </c>
      <c r="Q31" s="93"/>
      <c r="R31" s="95">
        <f t="shared" si="1"/>
        <v>44959342174</v>
      </c>
    </row>
    <row r="32" spans="1:18" ht="30" customHeight="1" x14ac:dyDescent="0.2">
      <c r="A32" s="128" t="s">
        <v>73</v>
      </c>
      <c r="B32" s="128"/>
      <c r="D32" s="95">
        <v>0</v>
      </c>
      <c r="E32" s="93"/>
      <c r="F32" s="95">
        <v>1331658594</v>
      </c>
      <c r="G32" s="93"/>
      <c r="H32" s="95">
        <v>0</v>
      </c>
      <c r="I32" s="93"/>
      <c r="J32" s="95">
        <f t="shared" si="0"/>
        <v>1331658594</v>
      </c>
      <c r="K32" s="93"/>
      <c r="L32" s="95">
        <f>'سود اوراق بهادار'!Q11</f>
        <v>13628872139</v>
      </c>
      <c r="M32" s="93"/>
      <c r="N32" s="94">
        <v>-2982459332</v>
      </c>
      <c r="O32" s="93"/>
      <c r="P32" s="95">
        <v>34843686</v>
      </c>
      <c r="Q32" s="93"/>
      <c r="R32" s="95">
        <f t="shared" si="1"/>
        <v>10681256493</v>
      </c>
    </row>
    <row r="33" spans="1:18" ht="30" customHeight="1" x14ac:dyDescent="0.2">
      <c r="A33" s="128" t="s">
        <v>62</v>
      </c>
      <c r="B33" s="128"/>
      <c r="D33" s="95">
        <f>'سود اوراق بهادار'!K7</f>
        <v>14641121345</v>
      </c>
      <c r="E33" s="93"/>
      <c r="F33" s="95">
        <v>0</v>
      </c>
      <c r="G33" s="93"/>
      <c r="H33" s="95">
        <v>0</v>
      </c>
      <c r="I33" s="93"/>
      <c r="J33" s="95">
        <f t="shared" si="0"/>
        <v>14641121345</v>
      </c>
      <c r="K33" s="93"/>
      <c r="L33" s="95">
        <f>'سود اوراق بهادار'!Q7</f>
        <v>55082224459</v>
      </c>
      <c r="M33" s="93"/>
      <c r="N33" s="95">
        <v>-90625000</v>
      </c>
      <c r="O33" s="93"/>
      <c r="P33" s="95">
        <v>0</v>
      </c>
      <c r="Q33" s="93"/>
      <c r="R33" s="95">
        <f t="shared" si="1"/>
        <v>54991599459</v>
      </c>
    </row>
    <row r="34" spans="1:18" ht="30" customHeight="1" x14ac:dyDescent="0.2">
      <c r="A34" s="128" t="s">
        <v>81</v>
      </c>
      <c r="B34" s="128"/>
      <c r="D34" s="95">
        <f>'سود اوراق بهادار'!K8</f>
        <v>5687324043</v>
      </c>
      <c r="E34" s="93"/>
      <c r="F34" s="95">
        <v>0</v>
      </c>
      <c r="G34" s="93"/>
      <c r="H34" s="95">
        <v>0</v>
      </c>
      <c r="I34" s="93"/>
      <c r="J34" s="95">
        <f t="shared" si="0"/>
        <v>5687324043</v>
      </c>
      <c r="K34" s="93"/>
      <c r="L34" s="95">
        <f>'سود اوراق بهادار'!Q8</f>
        <v>34772015789</v>
      </c>
      <c r="M34" s="93"/>
      <c r="N34" s="94">
        <v>-36250000</v>
      </c>
      <c r="O34" s="93"/>
      <c r="P34" s="95">
        <v>0</v>
      </c>
      <c r="Q34" s="93"/>
      <c r="R34" s="95">
        <f t="shared" si="1"/>
        <v>34735765789</v>
      </c>
    </row>
    <row r="35" spans="1:18" ht="30" customHeight="1" x14ac:dyDescent="0.2">
      <c r="A35" s="128" t="s">
        <v>76</v>
      </c>
      <c r="B35" s="128"/>
      <c r="D35" s="95">
        <f>'سود اوراق بهادار'!K9</f>
        <v>1868472482</v>
      </c>
      <c r="E35" s="93"/>
      <c r="F35" s="95">
        <v>0</v>
      </c>
      <c r="G35" s="93"/>
      <c r="H35" s="95">
        <v>0</v>
      </c>
      <c r="I35" s="93"/>
      <c r="J35" s="95">
        <f t="shared" si="0"/>
        <v>1868472482</v>
      </c>
      <c r="K35" s="93"/>
      <c r="L35" s="95">
        <f>'سود اوراق بهادار'!Q9</f>
        <v>14249274472</v>
      </c>
      <c r="M35" s="93"/>
      <c r="N35" s="95">
        <v>1342315941</v>
      </c>
      <c r="O35" s="93"/>
      <c r="P35" s="95">
        <v>0</v>
      </c>
      <c r="Q35" s="93"/>
      <c r="R35" s="95">
        <f t="shared" si="1"/>
        <v>15591590413</v>
      </c>
    </row>
    <row r="36" spans="1:18" ht="30" customHeight="1" x14ac:dyDescent="0.2">
      <c r="A36" s="128" t="s">
        <v>79</v>
      </c>
      <c r="B36" s="128"/>
      <c r="D36" s="95">
        <f>'سود اوراق بهادار'!K10</f>
        <v>1929867459</v>
      </c>
      <c r="E36" s="93"/>
      <c r="F36" s="95">
        <v>0</v>
      </c>
      <c r="G36" s="93"/>
      <c r="H36" s="95">
        <v>0</v>
      </c>
      <c r="I36" s="93"/>
      <c r="J36" s="95">
        <f t="shared" si="0"/>
        <v>1929867459</v>
      </c>
      <c r="K36" s="93"/>
      <c r="L36" s="95">
        <f>'سود اوراق بهادار'!Q10</f>
        <v>14717482516</v>
      </c>
      <c r="M36" s="93"/>
      <c r="N36" s="98">
        <v>-212641450</v>
      </c>
      <c r="O36" s="93"/>
      <c r="P36" s="95">
        <v>0</v>
      </c>
      <c r="Q36" s="93"/>
      <c r="R36" s="95">
        <f t="shared" si="1"/>
        <v>14504841066</v>
      </c>
    </row>
    <row r="37" spans="1:18" ht="30" customHeight="1" x14ac:dyDescent="0.2">
      <c r="A37" s="128" t="s">
        <v>65</v>
      </c>
      <c r="B37" s="128"/>
      <c r="D37" s="95">
        <v>11718497740</v>
      </c>
      <c r="E37" s="93"/>
      <c r="F37" s="95">
        <v>0</v>
      </c>
      <c r="G37" s="93"/>
      <c r="H37" s="95">
        <v>0</v>
      </c>
      <c r="I37" s="93"/>
      <c r="J37" s="95">
        <f t="shared" si="0"/>
        <v>11718497740</v>
      </c>
      <c r="K37" s="93"/>
      <c r="L37" s="95">
        <v>88970002411</v>
      </c>
      <c r="M37" s="93"/>
      <c r="N37" s="95">
        <v>8996520000</v>
      </c>
      <c r="O37" s="93"/>
      <c r="P37" s="95">
        <v>0</v>
      </c>
      <c r="Q37" s="93"/>
      <c r="R37" s="95">
        <f t="shared" si="1"/>
        <v>97966522411</v>
      </c>
    </row>
    <row r="38" spans="1:18" ht="30" customHeight="1" x14ac:dyDescent="0.2">
      <c r="A38" s="128" t="s">
        <v>70</v>
      </c>
      <c r="B38" s="128"/>
      <c r="D38" s="95">
        <v>7367699765</v>
      </c>
      <c r="E38" s="93"/>
      <c r="F38" s="95">
        <v>0</v>
      </c>
      <c r="G38" s="93"/>
      <c r="H38" s="95">
        <v>0</v>
      </c>
      <c r="I38" s="93"/>
      <c r="J38" s="95">
        <f t="shared" si="0"/>
        <v>7367699765</v>
      </c>
      <c r="K38" s="93"/>
      <c r="L38" s="95">
        <v>49991453514</v>
      </c>
      <c r="M38" s="93"/>
      <c r="N38" s="95">
        <v>17161411183</v>
      </c>
      <c r="O38" s="93"/>
      <c r="P38" s="95">
        <v>0</v>
      </c>
      <c r="Q38" s="93"/>
      <c r="R38" s="95">
        <f t="shared" si="1"/>
        <v>67152864697</v>
      </c>
    </row>
    <row r="39" spans="1:18" ht="30" customHeight="1" x14ac:dyDescent="0.2">
      <c r="A39" s="128" t="s">
        <v>57</v>
      </c>
      <c r="B39" s="128"/>
      <c r="D39" s="95">
        <v>0</v>
      </c>
      <c r="E39" s="93"/>
      <c r="F39" s="95">
        <v>75216634</v>
      </c>
      <c r="G39" s="93"/>
      <c r="H39" s="95">
        <v>0</v>
      </c>
      <c r="I39" s="93"/>
      <c r="J39" s="95">
        <f t="shared" si="0"/>
        <v>75216634</v>
      </c>
      <c r="K39" s="93"/>
      <c r="L39" s="95">
        <v>0</v>
      </c>
      <c r="M39" s="93"/>
      <c r="N39" s="95">
        <v>821936244</v>
      </c>
      <c r="O39" s="93"/>
      <c r="P39" s="95">
        <v>0</v>
      </c>
      <c r="Q39" s="93"/>
      <c r="R39" s="95">
        <f t="shared" si="1"/>
        <v>821936244</v>
      </c>
    </row>
    <row r="40" spans="1:18" ht="30" customHeight="1" x14ac:dyDescent="0.2">
      <c r="A40" s="128" t="s">
        <v>60</v>
      </c>
      <c r="B40" s="128"/>
      <c r="D40" s="95">
        <v>0</v>
      </c>
      <c r="E40" s="93"/>
      <c r="F40" s="95">
        <v>14173031</v>
      </c>
      <c r="G40" s="93"/>
      <c r="H40" s="95">
        <v>0</v>
      </c>
      <c r="I40" s="93"/>
      <c r="J40" s="95">
        <f t="shared" si="0"/>
        <v>14173031</v>
      </c>
      <c r="K40" s="93"/>
      <c r="L40" s="95">
        <v>0</v>
      </c>
      <c r="M40" s="93"/>
      <c r="N40" s="95">
        <v>295458055</v>
      </c>
      <c r="O40" s="93"/>
      <c r="P40" s="95">
        <v>0</v>
      </c>
      <c r="Q40" s="93"/>
      <c r="R40" s="95">
        <f t="shared" si="1"/>
        <v>295458055</v>
      </c>
    </row>
    <row r="41" spans="1:18" ht="30" customHeight="1" x14ac:dyDescent="0.2">
      <c r="A41" s="128" t="s">
        <v>51</v>
      </c>
      <c r="B41" s="128"/>
      <c r="D41" s="95">
        <v>0</v>
      </c>
      <c r="E41" s="93"/>
      <c r="F41" s="95">
        <v>21762283</v>
      </c>
      <c r="G41" s="93"/>
      <c r="H41" s="95">
        <v>0</v>
      </c>
      <c r="I41" s="93"/>
      <c r="J41" s="95">
        <f t="shared" si="0"/>
        <v>21762283</v>
      </c>
      <c r="K41" s="93"/>
      <c r="L41" s="95">
        <v>0</v>
      </c>
      <c r="M41" s="93"/>
      <c r="N41" s="95">
        <v>336686446</v>
      </c>
      <c r="O41" s="93"/>
      <c r="P41" s="95">
        <v>0</v>
      </c>
      <c r="Q41" s="93"/>
      <c r="R41" s="95">
        <f t="shared" si="1"/>
        <v>336686446</v>
      </c>
    </row>
    <row r="42" spans="1:18" ht="30" customHeight="1" x14ac:dyDescent="0.2">
      <c r="A42" s="128" t="s">
        <v>84</v>
      </c>
      <c r="B42" s="128"/>
      <c r="D42" s="95">
        <v>0</v>
      </c>
      <c r="E42" s="93"/>
      <c r="F42" s="95">
        <v>30996750</v>
      </c>
      <c r="G42" s="93"/>
      <c r="H42" s="95">
        <v>5911237</v>
      </c>
      <c r="I42" s="93"/>
      <c r="J42" s="95">
        <f t="shared" si="0"/>
        <v>36907987</v>
      </c>
      <c r="K42" s="93"/>
      <c r="L42" s="95">
        <v>0</v>
      </c>
      <c r="M42" s="93"/>
      <c r="N42" s="95">
        <v>656631755</v>
      </c>
      <c r="O42" s="93"/>
      <c r="P42" s="95">
        <v>5911237</v>
      </c>
      <c r="Q42" s="93"/>
      <c r="R42" s="95">
        <f t="shared" si="1"/>
        <v>662542992</v>
      </c>
    </row>
    <row r="43" spans="1:18" ht="30" customHeight="1" x14ac:dyDescent="0.2">
      <c r="A43" s="128" t="s">
        <v>55</v>
      </c>
      <c r="B43" s="128"/>
      <c r="D43" s="95">
        <v>0</v>
      </c>
      <c r="E43" s="93"/>
      <c r="F43" s="98">
        <v>-9054958</v>
      </c>
      <c r="G43" s="93"/>
      <c r="H43" s="95">
        <v>0</v>
      </c>
      <c r="I43" s="93"/>
      <c r="J43" s="95">
        <f t="shared" si="0"/>
        <v>-9054958</v>
      </c>
      <c r="K43" s="93"/>
      <c r="L43" s="95">
        <v>0</v>
      </c>
      <c r="M43" s="93"/>
      <c r="N43" s="95">
        <v>4409430984</v>
      </c>
      <c r="O43" s="93"/>
      <c r="P43" s="95">
        <v>0</v>
      </c>
      <c r="Q43" s="93"/>
      <c r="R43" s="95">
        <f t="shared" si="1"/>
        <v>4409430984</v>
      </c>
    </row>
    <row r="44" spans="1:18" ht="30" customHeight="1" x14ac:dyDescent="0.2">
      <c r="A44" s="128" t="s">
        <v>282</v>
      </c>
      <c r="B44" s="128"/>
      <c r="D44" s="95">
        <v>0</v>
      </c>
      <c r="E44" s="93"/>
      <c r="F44" s="99">
        <v>2600649</v>
      </c>
      <c r="G44" s="93"/>
      <c r="H44" s="95">
        <v>0</v>
      </c>
      <c r="I44" s="93"/>
      <c r="J44" s="95">
        <f t="shared" si="0"/>
        <v>2600649</v>
      </c>
      <c r="K44" s="93"/>
      <c r="L44" s="95">
        <v>0</v>
      </c>
      <c r="M44" s="93"/>
      <c r="N44" s="99">
        <v>2600649</v>
      </c>
      <c r="O44" s="93"/>
      <c r="P44" s="95">
        <v>0</v>
      </c>
      <c r="Q44" s="93"/>
      <c r="R44" s="95">
        <f t="shared" si="1"/>
        <v>2600649</v>
      </c>
    </row>
    <row r="45" spans="1:18" s="34" customFormat="1" ht="30" customHeight="1" x14ac:dyDescent="0.25">
      <c r="A45" s="144" t="s">
        <v>15</v>
      </c>
      <c r="B45" s="144"/>
      <c r="D45" s="96">
        <f>SUM(D7:D43)</f>
        <v>45001738870</v>
      </c>
      <c r="E45" s="97"/>
      <c r="F45" s="96">
        <f>SUM(F7:F44)</f>
        <v>1467352983</v>
      </c>
      <c r="G45" s="97"/>
      <c r="H45" s="96">
        <f>SUM(H42:H44)</f>
        <v>5911237</v>
      </c>
      <c r="I45" s="97"/>
      <c r="J45" s="96">
        <f>SUM(J7:J44)</f>
        <v>46475003090</v>
      </c>
      <c r="K45" s="97"/>
      <c r="L45" s="96">
        <f>SUM(L7:L43)</f>
        <v>381880974975</v>
      </c>
      <c r="M45" s="97"/>
      <c r="N45" s="96">
        <f>SUM(N7:N44)</f>
        <v>30701015475</v>
      </c>
      <c r="O45" s="97"/>
      <c r="P45" s="96">
        <f>SUM(P7:P44)</f>
        <v>32591850318</v>
      </c>
      <c r="Q45" s="97"/>
      <c r="R45" s="96">
        <f>SUM(R7:R44)</f>
        <v>445173840768</v>
      </c>
    </row>
  </sheetData>
  <mergeCells count="46">
    <mergeCell ref="A1:R1"/>
    <mergeCell ref="A2:R2"/>
    <mergeCell ref="A3:R3"/>
    <mergeCell ref="D5:J5"/>
    <mergeCell ref="L5:R5"/>
    <mergeCell ref="A4:R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1:B41"/>
    <mergeCell ref="A42:B42"/>
    <mergeCell ref="A43:B43"/>
    <mergeCell ref="A45:B45"/>
    <mergeCell ref="A36:B36"/>
    <mergeCell ref="A37:B37"/>
    <mergeCell ref="A38:B38"/>
    <mergeCell ref="A39:B39"/>
    <mergeCell ref="A40:B40"/>
    <mergeCell ref="A44:B44"/>
  </mergeCells>
  <pageMargins left="0.39" right="0.39" top="0.39" bottom="0.39" header="0" footer="0"/>
  <pageSetup scale="7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G51"/>
  <sheetViews>
    <sheetView rightToLeft="1" view="pageBreakPreview" zoomScaleNormal="100" zoomScaleSheetLayoutView="100" workbookViewId="0">
      <selection activeCell="A50" sqref="A50:B50"/>
    </sheetView>
  </sheetViews>
  <sheetFormatPr defaultRowHeight="30" customHeight="1" x14ac:dyDescent="0.2"/>
  <cols>
    <col min="1" max="1" width="6.5703125" style="24" bestFit="1" customWidth="1"/>
    <col min="2" max="2" width="51.28515625" style="24" customWidth="1"/>
    <col min="3" max="3" width="1.7109375" style="24" customWidth="1"/>
    <col min="4" max="4" width="19.5703125" style="26" customWidth="1"/>
    <col min="5" max="5" width="1.28515625" style="26" customWidth="1"/>
    <col min="6" max="6" width="24.5703125" style="26" customWidth="1"/>
    <col min="7" max="7" width="1.28515625" style="24" customWidth="1"/>
    <col min="8" max="8" width="0.28515625" style="24" customWidth="1"/>
    <col min="9" max="16384" width="9.140625" style="24"/>
  </cols>
  <sheetData>
    <row r="1" spans="1:7" ht="30" customHeight="1" x14ac:dyDescent="0.2">
      <c r="A1" s="120" t="s">
        <v>0</v>
      </c>
      <c r="B1" s="120"/>
      <c r="C1" s="120"/>
      <c r="D1" s="120"/>
      <c r="E1" s="120"/>
      <c r="F1" s="120"/>
      <c r="G1" s="120"/>
    </row>
    <row r="2" spans="1:7" ht="30" customHeight="1" x14ac:dyDescent="0.2">
      <c r="A2" s="120" t="s">
        <v>119</v>
      </c>
      <c r="B2" s="120"/>
      <c r="C2" s="120"/>
      <c r="D2" s="120"/>
      <c r="E2" s="120"/>
      <c r="F2" s="120"/>
      <c r="G2" s="120"/>
    </row>
    <row r="3" spans="1:7" ht="30" customHeight="1" x14ac:dyDescent="0.2">
      <c r="A3" s="120" t="s">
        <v>243</v>
      </c>
      <c r="B3" s="120"/>
      <c r="C3" s="120"/>
      <c r="D3" s="120"/>
      <c r="E3" s="120"/>
      <c r="F3" s="120"/>
      <c r="G3" s="120"/>
    </row>
    <row r="4" spans="1:7" s="25" customFormat="1" ht="30" customHeight="1" x14ac:dyDescent="0.2">
      <c r="A4" s="119" t="s">
        <v>280</v>
      </c>
      <c r="B4" s="119"/>
      <c r="C4" s="119"/>
      <c r="D4" s="119"/>
      <c r="E4" s="119"/>
      <c r="F4" s="119"/>
      <c r="G4" s="28"/>
    </row>
    <row r="5" spans="1:7" ht="34.5" customHeight="1" x14ac:dyDescent="0.2">
      <c r="D5" s="1" t="s">
        <v>130</v>
      </c>
      <c r="F5" s="7" t="str">
        <f>'درآمد سرمایه گذاری در سهام'!$N$5</f>
        <v>از ابتدای سال مالی تا پایان ماه</v>
      </c>
      <c r="G5" s="30"/>
    </row>
    <row r="6" spans="1:7" ht="29.25" customHeight="1" x14ac:dyDescent="0.2">
      <c r="A6" s="121" t="s">
        <v>185</v>
      </c>
      <c r="B6" s="121"/>
      <c r="D6" s="8" t="s">
        <v>231</v>
      </c>
      <c r="F6" s="8" t="s">
        <v>285</v>
      </c>
    </row>
    <row r="7" spans="1:7" ht="30" customHeight="1" x14ac:dyDescent="0.2">
      <c r="A7" s="129" t="s">
        <v>97</v>
      </c>
      <c r="B7" s="129"/>
      <c r="D7" s="9">
        <v>1045539</v>
      </c>
      <c r="E7" s="69"/>
      <c r="F7" s="9">
        <v>1045539</v>
      </c>
      <c r="G7" s="69"/>
    </row>
    <row r="8" spans="1:7" ht="30" customHeight="1" x14ac:dyDescent="0.2">
      <c r="A8" s="128" t="s">
        <v>98</v>
      </c>
      <c r="B8" s="128"/>
      <c r="D8" s="10">
        <v>611263</v>
      </c>
      <c r="E8" s="69"/>
      <c r="F8" s="10">
        <v>611263</v>
      </c>
      <c r="G8" s="69"/>
    </row>
    <row r="9" spans="1:7" ht="30" customHeight="1" x14ac:dyDescent="0.2">
      <c r="A9" s="128" t="s">
        <v>186</v>
      </c>
      <c r="B9" s="128"/>
      <c r="D9" s="10">
        <v>25</v>
      </c>
      <c r="E9" s="69"/>
      <c r="F9" s="10">
        <v>3805150699</v>
      </c>
      <c r="G9" s="69"/>
    </row>
    <row r="10" spans="1:7" ht="30" customHeight="1" x14ac:dyDescent="0.2">
      <c r="A10" s="128" t="s">
        <v>100</v>
      </c>
      <c r="B10" s="128"/>
      <c r="D10" s="10">
        <v>304868</v>
      </c>
      <c r="E10" s="69"/>
      <c r="F10" s="10">
        <v>304868</v>
      </c>
      <c r="G10" s="69"/>
    </row>
    <row r="11" spans="1:7" ht="30" customHeight="1" x14ac:dyDescent="0.2">
      <c r="A11" s="128" t="s">
        <v>101</v>
      </c>
      <c r="B11" s="128"/>
      <c r="D11" s="10">
        <v>15948970</v>
      </c>
      <c r="E11" s="69"/>
      <c r="F11" s="10">
        <v>15948970</v>
      </c>
      <c r="G11" s="69"/>
    </row>
    <row r="12" spans="1:7" ht="30" customHeight="1" x14ac:dyDescent="0.2">
      <c r="A12" s="128" t="s">
        <v>187</v>
      </c>
      <c r="B12" s="128"/>
      <c r="D12" s="10">
        <v>321241651</v>
      </c>
      <c r="E12" s="69"/>
      <c r="F12" s="10">
        <v>341953979</v>
      </c>
      <c r="G12" s="69"/>
    </row>
    <row r="13" spans="1:7" ht="30" customHeight="1" x14ac:dyDescent="0.2">
      <c r="A13" s="128" t="s">
        <v>102</v>
      </c>
      <c r="B13" s="128"/>
      <c r="D13" s="10">
        <v>230659</v>
      </c>
      <c r="E13" s="69"/>
      <c r="F13" s="10">
        <v>230659</v>
      </c>
      <c r="G13" s="69"/>
    </row>
    <row r="14" spans="1:7" ht="30" customHeight="1" x14ac:dyDescent="0.2">
      <c r="A14" s="128" t="s">
        <v>103</v>
      </c>
      <c r="B14" s="128"/>
      <c r="D14" s="10">
        <v>262858</v>
      </c>
      <c r="E14" s="69"/>
      <c r="F14" s="10">
        <v>262858</v>
      </c>
      <c r="G14" s="69"/>
    </row>
    <row r="15" spans="1:7" ht="30" customHeight="1" x14ac:dyDescent="0.2">
      <c r="A15" s="128" t="s">
        <v>188</v>
      </c>
      <c r="B15" s="128"/>
      <c r="D15" s="10">
        <v>416438373</v>
      </c>
      <c r="E15" s="69"/>
      <c r="F15" s="10">
        <v>3561643844</v>
      </c>
      <c r="G15" s="69"/>
    </row>
    <row r="16" spans="1:7" ht="30" customHeight="1" x14ac:dyDescent="0.2">
      <c r="A16" s="128" t="s">
        <v>104</v>
      </c>
      <c r="B16" s="128"/>
      <c r="D16" s="10">
        <v>17339</v>
      </c>
      <c r="E16" s="69"/>
      <c r="F16" s="10">
        <v>17339</v>
      </c>
      <c r="G16" s="69"/>
    </row>
    <row r="17" spans="1:7" ht="30" customHeight="1" x14ac:dyDescent="0.2">
      <c r="A17" s="128" t="s">
        <v>189</v>
      </c>
      <c r="B17" s="128"/>
      <c r="D17" s="10">
        <v>0</v>
      </c>
      <c r="E17" s="69"/>
      <c r="F17" s="10">
        <v>966575330</v>
      </c>
      <c r="G17" s="69"/>
    </row>
    <row r="18" spans="1:7" ht="30" customHeight="1" x14ac:dyDescent="0.2">
      <c r="A18" s="128" t="s">
        <v>190</v>
      </c>
      <c r="B18" s="128"/>
      <c r="D18" s="10">
        <v>2105471828</v>
      </c>
      <c r="E18" s="69"/>
      <c r="F18" s="10">
        <v>13497252634</v>
      </c>
      <c r="G18" s="69"/>
    </row>
    <row r="19" spans="1:7" ht="30" customHeight="1" x14ac:dyDescent="0.2">
      <c r="A19" s="128" t="s">
        <v>191</v>
      </c>
      <c r="B19" s="128"/>
      <c r="D19" s="10">
        <v>398082229</v>
      </c>
      <c r="E19" s="69"/>
      <c r="F19" s="10">
        <v>10761917822</v>
      </c>
      <c r="G19" s="69"/>
    </row>
    <row r="20" spans="1:7" ht="30" customHeight="1" x14ac:dyDescent="0.2">
      <c r="A20" s="128" t="s">
        <v>105</v>
      </c>
      <c r="B20" s="128"/>
      <c r="D20" s="10">
        <v>654948</v>
      </c>
      <c r="E20" s="69"/>
      <c r="F20" s="10">
        <v>654948</v>
      </c>
      <c r="G20" s="69"/>
    </row>
    <row r="21" spans="1:7" ht="30" customHeight="1" x14ac:dyDescent="0.2">
      <c r="A21" s="128" t="s">
        <v>192</v>
      </c>
      <c r="B21" s="128"/>
      <c r="D21" s="10">
        <v>0</v>
      </c>
      <c r="E21" s="69"/>
      <c r="F21" s="10">
        <v>61027397</v>
      </c>
      <c r="G21" s="69"/>
    </row>
    <row r="22" spans="1:7" ht="30" customHeight="1" x14ac:dyDescent="0.2">
      <c r="A22" s="128" t="s">
        <v>283</v>
      </c>
      <c r="B22" s="128"/>
      <c r="D22" s="10">
        <v>3448</v>
      </c>
      <c r="E22" s="69"/>
      <c r="F22" s="10">
        <v>3448</v>
      </c>
      <c r="G22" s="69"/>
    </row>
    <row r="23" spans="1:7" ht="30" customHeight="1" x14ac:dyDescent="0.2">
      <c r="A23" s="128" t="s">
        <v>193</v>
      </c>
      <c r="B23" s="128"/>
      <c r="D23" s="10">
        <v>135452101</v>
      </c>
      <c r="E23" s="69"/>
      <c r="F23" s="10">
        <v>1898301376</v>
      </c>
      <c r="G23" s="69"/>
    </row>
    <row r="24" spans="1:7" ht="30" customHeight="1" x14ac:dyDescent="0.2">
      <c r="A24" s="128" t="s">
        <v>194</v>
      </c>
      <c r="B24" s="128"/>
      <c r="D24" s="10">
        <v>0</v>
      </c>
      <c r="E24" s="69"/>
      <c r="F24" s="10">
        <v>3682191768</v>
      </c>
      <c r="G24" s="69"/>
    </row>
    <row r="25" spans="1:7" ht="30" customHeight="1" x14ac:dyDescent="0.2">
      <c r="A25" s="128" t="s">
        <v>195</v>
      </c>
      <c r="B25" s="128"/>
      <c r="D25" s="10">
        <v>1125353755</v>
      </c>
      <c r="E25" s="69"/>
      <c r="F25" s="10">
        <v>16297627078</v>
      </c>
      <c r="G25" s="69"/>
    </row>
    <row r="26" spans="1:7" ht="30" customHeight="1" x14ac:dyDescent="0.2">
      <c r="A26" s="128" t="s">
        <v>196</v>
      </c>
      <c r="B26" s="128"/>
      <c r="D26" s="10">
        <v>491578741</v>
      </c>
      <c r="E26" s="69"/>
      <c r="F26" s="10">
        <v>5558047582</v>
      </c>
      <c r="G26" s="69"/>
    </row>
    <row r="27" spans="1:7" ht="30" customHeight="1" x14ac:dyDescent="0.2">
      <c r="A27" s="128" t="s">
        <v>106</v>
      </c>
      <c r="B27" s="128"/>
      <c r="D27" s="10">
        <v>5011112324</v>
      </c>
      <c r="E27" s="69"/>
      <c r="F27" s="10">
        <v>5011112324</v>
      </c>
      <c r="G27" s="69"/>
    </row>
    <row r="28" spans="1:7" ht="30" customHeight="1" x14ac:dyDescent="0.2">
      <c r="A28" s="128" t="s">
        <v>197</v>
      </c>
      <c r="B28" s="128"/>
      <c r="D28" s="10">
        <v>182959715</v>
      </c>
      <c r="E28" s="69"/>
      <c r="F28" s="10">
        <v>3181846013</v>
      </c>
      <c r="G28" s="69"/>
    </row>
    <row r="29" spans="1:7" ht="30" customHeight="1" x14ac:dyDescent="0.2">
      <c r="A29" s="128" t="s">
        <v>198</v>
      </c>
      <c r="B29" s="128"/>
      <c r="D29" s="10">
        <v>554518513</v>
      </c>
      <c r="E29" s="69"/>
      <c r="F29" s="10">
        <v>10082189729</v>
      </c>
      <c r="G29" s="69"/>
    </row>
    <row r="30" spans="1:7" ht="30" customHeight="1" x14ac:dyDescent="0.2">
      <c r="A30" s="128" t="s">
        <v>199</v>
      </c>
      <c r="B30" s="128"/>
      <c r="D30" s="10">
        <v>876930061</v>
      </c>
      <c r="E30" s="69"/>
      <c r="F30" s="10">
        <v>37275548167</v>
      </c>
      <c r="G30" s="69"/>
    </row>
    <row r="31" spans="1:7" ht="30" customHeight="1" x14ac:dyDescent="0.2">
      <c r="A31" s="128" t="s">
        <v>107</v>
      </c>
      <c r="B31" s="128"/>
      <c r="D31" s="10">
        <v>222089</v>
      </c>
      <c r="E31" s="69"/>
      <c r="F31" s="10">
        <v>222089</v>
      </c>
      <c r="G31" s="69"/>
    </row>
    <row r="32" spans="1:7" ht="30" customHeight="1" x14ac:dyDescent="0.2">
      <c r="A32" s="128" t="s">
        <v>200</v>
      </c>
      <c r="B32" s="128"/>
      <c r="D32" s="10">
        <v>397260310</v>
      </c>
      <c r="E32" s="69"/>
      <c r="F32" s="10">
        <v>14322821919</v>
      </c>
      <c r="G32" s="69"/>
    </row>
    <row r="33" spans="1:7" ht="30" customHeight="1" x14ac:dyDescent="0.2">
      <c r="A33" s="128" t="s">
        <v>201</v>
      </c>
      <c r="B33" s="128"/>
      <c r="D33" s="10">
        <v>361423208</v>
      </c>
      <c r="E33" s="69"/>
      <c r="F33" s="10">
        <v>10873355123</v>
      </c>
      <c r="G33" s="69"/>
    </row>
    <row r="34" spans="1:7" ht="30" customHeight="1" x14ac:dyDescent="0.2">
      <c r="A34" s="128" t="s">
        <v>202</v>
      </c>
      <c r="B34" s="128"/>
      <c r="D34" s="10">
        <v>673063155</v>
      </c>
      <c r="E34" s="69"/>
      <c r="F34" s="10">
        <v>28766879819</v>
      </c>
      <c r="G34" s="69"/>
    </row>
    <row r="35" spans="1:7" ht="30" customHeight="1" x14ac:dyDescent="0.2">
      <c r="A35" s="128" t="s">
        <v>203</v>
      </c>
      <c r="B35" s="128"/>
      <c r="D35" s="10">
        <v>606493172</v>
      </c>
      <c r="E35" s="69"/>
      <c r="F35" s="10">
        <v>11332520552</v>
      </c>
      <c r="G35" s="69"/>
    </row>
    <row r="36" spans="1:7" ht="30" customHeight="1" x14ac:dyDescent="0.2">
      <c r="A36" s="128" t="s">
        <v>204</v>
      </c>
      <c r="B36" s="128"/>
      <c r="D36" s="10">
        <v>3082192</v>
      </c>
      <c r="E36" s="69"/>
      <c r="F36" s="10">
        <v>7338074123</v>
      </c>
      <c r="G36" s="69"/>
    </row>
    <row r="37" spans="1:7" ht="30" customHeight="1" x14ac:dyDescent="0.25">
      <c r="A37" s="128" t="s">
        <v>205</v>
      </c>
      <c r="B37" s="128"/>
      <c r="D37" s="10">
        <v>0</v>
      </c>
      <c r="E37" s="75"/>
      <c r="F37" s="10">
        <v>7792096256</v>
      </c>
      <c r="G37" s="69"/>
    </row>
    <row r="38" spans="1:7" ht="30" customHeight="1" x14ac:dyDescent="0.2">
      <c r="A38" s="128" t="s">
        <v>206</v>
      </c>
      <c r="B38" s="128"/>
      <c r="D38" s="10">
        <v>0</v>
      </c>
      <c r="F38" s="10">
        <v>11691530012</v>
      </c>
    </row>
    <row r="39" spans="1:7" ht="30" customHeight="1" x14ac:dyDescent="0.2">
      <c r="A39" s="128" t="s">
        <v>108</v>
      </c>
      <c r="B39" s="128"/>
      <c r="D39" s="10">
        <v>6997953547</v>
      </c>
      <c r="F39" s="10">
        <v>38162573730</v>
      </c>
    </row>
    <row r="40" spans="1:7" ht="30" customHeight="1" x14ac:dyDescent="0.2">
      <c r="A40" s="128" t="s">
        <v>109</v>
      </c>
      <c r="B40" s="128"/>
      <c r="D40" s="10">
        <v>1350159132</v>
      </c>
      <c r="F40" s="10">
        <v>15707330140</v>
      </c>
    </row>
    <row r="41" spans="1:7" ht="30" customHeight="1" x14ac:dyDescent="0.2">
      <c r="A41" s="128" t="s">
        <v>110</v>
      </c>
      <c r="B41" s="128"/>
      <c r="D41" s="10">
        <v>0</v>
      </c>
      <c r="F41" s="10">
        <v>15688524555</v>
      </c>
    </row>
    <row r="42" spans="1:7" ht="30" customHeight="1" x14ac:dyDescent="0.2">
      <c r="A42" s="128" t="s">
        <v>111</v>
      </c>
      <c r="B42" s="128"/>
      <c r="D42" s="10">
        <v>80297</v>
      </c>
      <c r="F42" s="10">
        <v>80297</v>
      </c>
    </row>
    <row r="43" spans="1:7" ht="30" customHeight="1" x14ac:dyDescent="0.2">
      <c r="A43" s="128" t="s">
        <v>112</v>
      </c>
      <c r="B43" s="128"/>
      <c r="D43" s="10">
        <v>6180038333</v>
      </c>
      <c r="F43" s="10">
        <v>28291537582</v>
      </c>
    </row>
    <row r="44" spans="1:7" ht="30" customHeight="1" x14ac:dyDescent="0.2">
      <c r="A44" s="128" t="s">
        <v>113</v>
      </c>
      <c r="B44" s="128"/>
      <c r="D44" s="10">
        <v>4157950809</v>
      </c>
      <c r="F44" s="10">
        <v>14797295041</v>
      </c>
    </row>
    <row r="45" spans="1:7" ht="30" customHeight="1" x14ac:dyDescent="0.2">
      <c r="A45" s="128" t="s">
        <v>284</v>
      </c>
      <c r="B45" s="128"/>
      <c r="D45" s="10">
        <v>4726855649</v>
      </c>
      <c r="F45" s="10">
        <v>13359232640</v>
      </c>
    </row>
    <row r="46" spans="1:7" ht="30" customHeight="1" x14ac:dyDescent="0.2">
      <c r="A46" s="128" t="s">
        <v>115</v>
      </c>
      <c r="B46" s="128"/>
      <c r="D46" s="10">
        <v>6949</v>
      </c>
      <c r="F46" s="10">
        <v>6949</v>
      </c>
    </row>
    <row r="47" spans="1:7" ht="30" customHeight="1" x14ac:dyDescent="0.2">
      <c r="A47" s="128" t="s">
        <v>116</v>
      </c>
      <c r="B47" s="128"/>
      <c r="D47" s="10">
        <v>3612478270</v>
      </c>
      <c r="F47" s="10">
        <v>18160768008</v>
      </c>
    </row>
    <row r="48" spans="1:7" ht="30" customHeight="1" x14ac:dyDescent="0.2">
      <c r="A48" s="128" t="s">
        <v>117</v>
      </c>
      <c r="B48" s="128"/>
      <c r="D48" s="10">
        <v>2498633852</v>
      </c>
      <c r="F48" s="10">
        <v>7173497188</v>
      </c>
    </row>
    <row r="49" spans="1:6" ht="30" customHeight="1" x14ac:dyDescent="0.2">
      <c r="A49" s="128" t="s">
        <v>118</v>
      </c>
      <c r="B49" s="128"/>
      <c r="D49" s="11">
        <v>12493169384</v>
      </c>
      <c r="F49" s="11">
        <v>21359289592</v>
      </c>
    </row>
    <row r="50" spans="1:6" s="40" customFormat="1" ht="30" customHeight="1" thickBot="1" x14ac:dyDescent="0.25">
      <c r="A50" s="147" t="s">
        <v>15</v>
      </c>
      <c r="B50" s="147"/>
      <c r="D50" s="96">
        <f>SUM(D7:D49)</f>
        <v>55697089556</v>
      </c>
      <c r="E50" s="97"/>
      <c r="F50" s="96">
        <f>SUM(F7:F49)</f>
        <v>380819101249</v>
      </c>
    </row>
    <row r="51" spans="1:6" ht="30" customHeight="1" thickTop="1" x14ac:dyDescent="0.2"/>
  </sheetData>
  <mergeCells count="49">
    <mergeCell ref="A1:G1"/>
    <mergeCell ref="A2:G2"/>
    <mergeCell ref="A3:G3"/>
    <mergeCell ref="A4:F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6:B36"/>
    <mergeCell ref="A37:B37"/>
    <mergeCell ref="A31:B31"/>
    <mergeCell ref="A32:B32"/>
    <mergeCell ref="A33:B33"/>
    <mergeCell ref="A34:B34"/>
    <mergeCell ref="A35:B35"/>
    <mergeCell ref="A38:B38"/>
    <mergeCell ref="A39:B39"/>
    <mergeCell ref="A40:B40"/>
    <mergeCell ref="A41:B41"/>
    <mergeCell ref="A42:B42"/>
    <mergeCell ref="A48:B48"/>
    <mergeCell ref="A49:B49"/>
    <mergeCell ref="A50:B50"/>
    <mergeCell ref="A43:B43"/>
    <mergeCell ref="A44:B44"/>
    <mergeCell ref="A45:B45"/>
    <mergeCell ref="A46:B46"/>
    <mergeCell ref="A47:B47"/>
  </mergeCells>
  <pageMargins left="0.39" right="0.39" top="0.39" bottom="0.39" header="0" footer="0"/>
  <pageSetup scale="9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F11"/>
  <sheetViews>
    <sheetView rightToLeft="1" view="pageBreakPreview" zoomScaleNormal="100" zoomScaleSheetLayoutView="100" workbookViewId="0">
      <selection activeCell="A10" sqref="A10:B10"/>
    </sheetView>
  </sheetViews>
  <sheetFormatPr defaultRowHeight="30" customHeight="1" x14ac:dyDescent="0.2"/>
  <cols>
    <col min="1" max="1" width="5.140625" style="24" customWidth="1"/>
    <col min="2" max="2" width="41.5703125" style="24" customWidth="1"/>
    <col min="3" max="3" width="1.28515625" style="24" customWidth="1"/>
    <col min="4" max="4" width="19.42578125" style="24" customWidth="1"/>
    <col min="5" max="5" width="1.28515625" style="24" customWidth="1"/>
    <col min="6" max="6" width="19.42578125" style="24" customWidth="1"/>
    <col min="7" max="7" width="0.28515625" style="24" customWidth="1"/>
    <col min="8" max="16384" width="9.140625" style="24"/>
  </cols>
  <sheetData>
    <row r="1" spans="1:6" ht="30" customHeight="1" x14ac:dyDescent="0.2">
      <c r="A1" s="120" t="s">
        <v>0</v>
      </c>
      <c r="B1" s="120"/>
      <c r="C1" s="120"/>
      <c r="D1" s="120"/>
      <c r="E1" s="120"/>
      <c r="F1" s="120"/>
    </row>
    <row r="2" spans="1:6" ht="30" customHeight="1" x14ac:dyDescent="0.2">
      <c r="A2" s="120" t="s">
        <v>119</v>
      </c>
      <c r="B2" s="120"/>
      <c r="C2" s="120"/>
      <c r="D2" s="120"/>
      <c r="E2" s="120"/>
      <c r="F2" s="120"/>
    </row>
    <row r="3" spans="1:6" ht="30" customHeight="1" x14ac:dyDescent="0.2">
      <c r="A3" s="120" t="s">
        <v>243</v>
      </c>
      <c r="B3" s="120"/>
      <c r="C3" s="120"/>
      <c r="D3" s="120"/>
      <c r="E3" s="120"/>
      <c r="F3" s="120"/>
    </row>
    <row r="4" spans="1:6" s="25" customFormat="1" ht="30" customHeight="1" x14ac:dyDescent="0.2">
      <c r="A4" s="119" t="s">
        <v>281</v>
      </c>
      <c r="B4" s="119"/>
      <c r="C4" s="119"/>
      <c r="D4" s="119"/>
      <c r="E4" s="119"/>
      <c r="F4" s="119"/>
    </row>
    <row r="5" spans="1:6" ht="30" customHeight="1" x14ac:dyDescent="0.2">
      <c r="D5" s="1" t="s">
        <v>130</v>
      </c>
      <c r="F5" s="1" t="s">
        <v>246</v>
      </c>
    </row>
    <row r="6" spans="1:6" ht="30" customHeight="1" x14ac:dyDescent="0.2">
      <c r="A6" s="121" t="s">
        <v>129</v>
      </c>
      <c r="B6" s="121"/>
      <c r="D6" s="2" t="s">
        <v>94</v>
      </c>
      <c r="F6" s="2" t="s">
        <v>94</v>
      </c>
    </row>
    <row r="7" spans="1:6" ht="30" customHeight="1" x14ac:dyDescent="0.2">
      <c r="A7" s="129" t="s">
        <v>129</v>
      </c>
      <c r="B7" s="129"/>
      <c r="D7" s="38"/>
      <c r="E7" s="36"/>
      <c r="F7" s="101">
        <v>27250</v>
      </c>
    </row>
    <row r="8" spans="1:6" ht="30" customHeight="1" x14ac:dyDescent="0.2">
      <c r="A8" s="128" t="s">
        <v>207</v>
      </c>
      <c r="B8" s="128"/>
      <c r="D8" s="38">
        <v>31070212</v>
      </c>
      <c r="E8" s="36"/>
      <c r="F8" s="38">
        <v>421522839</v>
      </c>
    </row>
    <row r="9" spans="1:6" ht="30" customHeight="1" x14ac:dyDescent="0.2">
      <c r="A9" s="128" t="s">
        <v>208</v>
      </c>
      <c r="B9" s="128"/>
      <c r="D9" s="37">
        <v>0</v>
      </c>
      <c r="E9" s="36"/>
      <c r="F9" s="37">
        <v>3689161</v>
      </c>
    </row>
    <row r="10" spans="1:6" ht="30" customHeight="1" thickBot="1" x14ac:dyDescent="0.25">
      <c r="A10" s="120" t="s">
        <v>15</v>
      </c>
      <c r="B10" s="120"/>
      <c r="D10" s="100">
        <f>SUM(D7:D9)</f>
        <v>31070212</v>
      </c>
      <c r="E10" s="36"/>
      <c r="F10" s="100">
        <f>SUM(F7:F9)</f>
        <v>425239250</v>
      </c>
    </row>
    <row r="11" spans="1:6" ht="30" customHeight="1" thickTop="1" x14ac:dyDescent="0.2"/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S12"/>
  <sheetViews>
    <sheetView rightToLeft="1" view="pageBreakPreview" zoomScaleNormal="100" zoomScaleSheetLayoutView="100" workbookViewId="0">
      <selection activeCell="G12" sqref="G12"/>
    </sheetView>
  </sheetViews>
  <sheetFormatPr defaultRowHeight="30" customHeight="1" x14ac:dyDescent="0.2"/>
  <cols>
    <col min="1" max="1" width="39" style="24" customWidth="1"/>
    <col min="2" max="2" width="0.7109375" style="24" customWidth="1"/>
    <col min="3" max="3" width="16.85546875" style="24" customWidth="1"/>
    <col min="4" max="4" width="0.5703125" style="24" customWidth="1"/>
    <col min="5" max="5" width="20.7109375" style="24" customWidth="1"/>
    <col min="6" max="6" width="0.5703125" style="24" customWidth="1"/>
    <col min="7" max="7" width="15.5703125" style="24" customWidth="1"/>
    <col min="8" max="8" width="0.5703125" style="24" customWidth="1"/>
    <col min="9" max="9" width="15" style="24" bestFit="1" customWidth="1"/>
    <col min="10" max="10" width="0.7109375" style="24" customWidth="1"/>
    <col min="11" max="11" width="13.42578125" style="24" bestFit="1" customWidth="1"/>
    <col min="12" max="12" width="0.7109375" style="24" customWidth="1"/>
    <col min="13" max="13" width="15.5703125" style="24" customWidth="1"/>
    <col min="14" max="14" width="0.5703125" style="24" customWidth="1"/>
    <col min="15" max="15" width="15" style="24" bestFit="1" customWidth="1"/>
    <col min="16" max="16" width="0.5703125" style="24" customWidth="1"/>
    <col min="17" max="17" width="13.7109375" style="24" bestFit="1" customWidth="1"/>
    <col min="18" max="18" width="0.7109375" style="24" customWidth="1"/>
    <col min="19" max="19" width="15.5703125" style="24" customWidth="1"/>
    <col min="20" max="20" width="0.28515625" style="24" customWidth="1"/>
    <col min="21" max="16384" width="9.140625" style="24"/>
  </cols>
  <sheetData>
    <row r="1" spans="1:19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30" customHeight="1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s="25" customFormat="1" ht="30" customHeight="1" x14ac:dyDescent="0.2">
      <c r="A4" s="119" t="s">
        <v>132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19.5" customHeight="1" x14ac:dyDescent="0.2">
      <c r="A5" s="121" t="s">
        <v>17</v>
      </c>
      <c r="C5" s="121" t="s">
        <v>209</v>
      </c>
      <c r="D5" s="121"/>
      <c r="E5" s="121"/>
      <c r="F5" s="121"/>
      <c r="G5" s="121"/>
      <c r="I5" s="121" t="s">
        <v>130</v>
      </c>
      <c r="J5" s="121"/>
      <c r="K5" s="121"/>
      <c r="L5" s="121"/>
      <c r="M5" s="121"/>
      <c r="O5" s="121" t="str">
        <f>'درآمد سرمایه گذاری در سهام'!$N$5</f>
        <v>از ابتدای سال مالی تا پایان ماه</v>
      </c>
      <c r="P5" s="121"/>
      <c r="Q5" s="121"/>
      <c r="R5" s="121"/>
      <c r="S5" s="121"/>
    </row>
    <row r="6" spans="1:19" ht="38.25" customHeight="1" x14ac:dyDescent="0.2">
      <c r="A6" s="121"/>
      <c r="C6" s="8" t="s">
        <v>210</v>
      </c>
      <c r="D6" s="44"/>
      <c r="E6" s="8" t="s">
        <v>211</v>
      </c>
      <c r="F6" s="44"/>
      <c r="G6" s="8" t="s">
        <v>212</v>
      </c>
      <c r="I6" s="8" t="s">
        <v>213</v>
      </c>
      <c r="J6" s="44"/>
      <c r="K6" s="8" t="s">
        <v>214</v>
      </c>
      <c r="L6" s="44"/>
      <c r="M6" s="8" t="s">
        <v>215</v>
      </c>
      <c r="O6" s="8" t="s">
        <v>213</v>
      </c>
      <c r="P6" s="44"/>
      <c r="Q6" s="8" t="s">
        <v>214</v>
      </c>
      <c r="R6" s="44"/>
      <c r="S6" s="8" t="s">
        <v>215</v>
      </c>
    </row>
    <row r="7" spans="1:19" ht="30" customHeight="1" x14ac:dyDescent="0.2">
      <c r="A7" s="3" t="s">
        <v>144</v>
      </c>
      <c r="C7" s="13" t="s">
        <v>216</v>
      </c>
      <c r="D7" s="26"/>
      <c r="E7" s="9">
        <v>1362427</v>
      </c>
      <c r="F7" s="26"/>
      <c r="G7" s="9">
        <v>70</v>
      </c>
      <c r="H7" s="26"/>
      <c r="I7" s="9">
        <v>0</v>
      </c>
      <c r="J7" s="26"/>
      <c r="K7" s="9">
        <v>0</v>
      </c>
      <c r="L7" s="26"/>
      <c r="M7" s="9">
        <v>0</v>
      </c>
      <c r="N7" s="26"/>
      <c r="O7" s="9">
        <v>95369890</v>
      </c>
      <c r="P7" s="26"/>
      <c r="Q7" s="9">
        <v>6907349</v>
      </c>
      <c r="R7" s="26"/>
      <c r="S7" s="9">
        <f>O7-Q7</f>
        <v>88462541</v>
      </c>
    </row>
    <row r="8" spans="1:19" ht="30" customHeight="1" x14ac:dyDescent="0.2">
      <c r="A8" s="6" t="s">
        <v>143</v>
      </c>
      <c r="C8" s="17" t="s">
        <v>217</v>
      </c>
      <c r="D8" s="26"/>
      <c r="E8" s="10">
        <v>406862</v>
      </c>
      <c r="F8" s="26"/>
      <c r="G8" s="10">
        <v>500</v>
      </c>
      <c r="H8" s="26"/>
      <c r="I8" s="10">
        <v>0</v>
      </c>
      <c r="J8" s="26"/>
      <c r="K8" s="10">
        <v>0</v>
      </c>
      <c r="L8" s="26"/>
      <c r="M8" s="10">
        <v>0</v>
      </c>
      <c r="N8" s="26"/>
      <c r="O8" s="10">
        <v>203431000</v>
      </c>
      <c r="P8" s="26"/>
      <c r="Q8" s="10">
        <v>10191403</v>
      </c>
      <c r="R8" s="26"/>
      <c r="S8" s="10">
        <f t="shared" ref="S8:S11" si="0">O8-Q8</f>
        <v>193239597</v>
      </c>
    </row>
    <row r="9" spans="1:19" ht="30" customHeight="1" x14ac:dyDescent="0.2">
      <c r="A9" s="6" t="s">
        <v>13</v>
      </c>
      <c r="C9" s="17" t="s">
        <v>218</v>
      </c>
      <c r="D9" s="26"/>
      <c r="E9" s="10">
        <v>1674447</v>
      </c>
      <c r="F9" s="26"/>
      <c r="G9" s="10">
        <v>110</v>
      </c>
      <c r="H9" s="26"/>
      <c r="I9" s="10">
        <v>0</v>
      </c>
      <c r="J9" s="26"/>
      <c r="K9" s="10">
        <v>0</v>
      </c>
      <c r="L9" s="26"/>
      <c r="M9" s="10">
        <v>0</v>
      </c>
      <c r="N9" s="26"/>
      <c r="O9" s="10">
        <v>184189170</v>
      </c>
      <c r="P9" s="26"/>
      <c r="Q9" s="10">
        <v>20015673</v>
      </c>
      <c r="R9" s="26"/>
      <c r="S9" s="10">
        <f t="shared" si="0"/>
        <v>164173497</v>
      </c>
    </row>
    <row r="10" spans="1:19" ht="30" customHeight="1" x14ac:dyDescent="0.2">
      <c r="A10" s="6" t="s">
        <v>136</v>
      </c>
      <c r="C10" s="17" t="s">
        <v>219</v>
      </c>
      <c r="D10" s="26"/>
      <c r="E10" s="10">
        <v>140</v>
      </c>
      <c r="F10" s="26"/>
      <c r="G10" s="10">
        <v>3000</v>
      </c>
      <c r="H10" s="26"/>
      <c r="I10" s="10">
        <v>0</v>
      </c>
      <c r="J10" s="26"/>
      <c r="K10" s="10">
        <v>0</v>
      </c>
      <c r="L10" s="26"/>
      <c r="M10" s="10">
        <v>0</v>
      </c>
      <c r="N10" s="26"/>
      <c r="O10" s="10">
        <v>420000</v>
      </c>
      <c r="P10" s="26"/>
      <c r="Q10" s="10">
        <v>34097</v>
      </c>
      <c r="R10" s="26"/>
      <c r="S10" s="10">
        <f t="shared" si="0"/>
        <v>385903</v>
      </c>
    </row>
    <row r="11" spans="1:19" ht="30" customHeight="1" x14ac:dyDescent="0.2">
      <c r="A11" s="6" t="s">
        <v>14</v>
      </c>
      <c r="C11" s="17" t="s">
        <v>259</v>
      </c>
      <c r="D11" s="26"/>
      <c r="E11" s="10">
        <v>58593750</v>
      </c>
      <c r="F11" s="26"/>
      <c r="G11" s="10">
        <v>200</v>
      </c>
      <c r="H11" s="26"/>
      <c r="I11" s="10">
        <v>11718750000</v>
      </c>
      <c r="J11" s="26"/>
      <c r="K11" s="10">
        <v>1516379696</v>
      </c>
      <c r="L11" s="26"/>
      <c r="M11" s="10">
        <f>I11-K11</f>
        <v>10202370304</v>
      </c>
      <c r="N11" s="26"/>
      <c r="O11" s="10">
        <f>I11</f>
        <v>11718750000</v>
      </c>
      <c r="P11" s="26"/>
      <c r="Q11" s="10">
        <f>K11</f>
        <v>1516379696</v>
      </c>
      <c r="R11" s="26"/>
      <c r="S11" s="10">
        <f t="shared" si="0"/>
        <v>10202370304</v>
      </c>
    </row>
    <row r="12" spans="1:19" ht="30" customHeight="1" x14ac:dyDescent="0.2">
      <c r="A12" s="23" t="s">
        <v>15</v>
      </c>
      <c r="C12" s="10"/>
      <c r="D12" s="26"/>
      <c r="E12" s="10"/>
      <c r="F12" s="26"/>
      <c r="G12" s="10"/>
      <c r="H12" s="26"/>
      <c r="I12" s="12">
        <f>SUM(I7:I11)</f>
        <v>11718750000</v>
      </c>
      <c r="J12" s="26"/>
      <c r="K12" s="12">
        <f>SUM(K7:K11)</f>
        <v>1516379696</v>
      </c>
      <c r="L12" s="26"/>
      <c r="M12" s="12">
        <f>SUM(M7:M11)</f>
        <v>10202370304</v>
      </c>
      <c r="N12" s="26"/>
      <c r="O12" s="12">
        <f>SUM(O7:O11)</f>
        <v>12202160060</v>
      </c>
      <c r="P12" s="26"/>
      <c r="Q12" s="12">
        <f>SUM(Q7:Q11)</f>
        <v>1553528218</v>
      </c>
      <c r="R12" s="26"/>
      <c r="S12" s="12">
        <f>SUM(S7:S11)</f>
        <v>10648631842</v>
      </c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Q23"/>
  <sheetViews>
    <sheetView rightToLeft="1" view="pageBreakPreview" zoomScaleNormal="100" zoomScaleSheetLayoutView="100" workbookViewId="0">
      <selection activeCell="V12" sqref="V12"/>
    </sheetView>
  </sheetViews>
  <sheetFormatPr defaultRowHeight="30" customHeight="1" x14ac:dyDescent="0.2"/>
  <cols>
    <col min="1" max="1" width="28.5703125" style="24" bestFit="1" customWidth="1"/>
    <col min="2" max="2" width="0.7109375" style="24" customWidth="1"/>
    <col min="3" max="3" width="11" style="24" bestFit="1" customWidth="1"/>
    <col min="4" max="4" width="1.28515625" style="24" customWidth="1"/>
    <col min="5" max="5" width="11.85546875" style="24" customWidth="1"/>
    <col min="6" max="6" width="0.42578125" style="24" customWidth="1"/>
    <col min="7" max="7" width="16.7109375" style="24" bestFit="1" customWidth="1"/>
    <col min="8" max="8" width="0.42578125" style="24" customWidth="1"/>
    <col min="9" max="9" width="10.85546875" style="24" bestFit="1" customWidth="1"/>
    <col min="10" max="10" width="0.42578125" style="24" customWidth="1"/>
    <col min="11" max="11" width="16.7109375" style="24" bestFit="1" customWidth="1"/>
    <col min="12" max="12" width="0.42578125" style="24" customWidth="1"/>
    <col min="13" max="13" width="18.140625" style="24" bestFit="1" customWidth="1"/>
    <col min="14" max="14" width="0.5703125" style="24" customWidth="1"/>
    <col min="15" max="15" width="10.85546875" style="24" bestFit="1" customWidth="1"/>
    <col min="16" max="16" width="0.5703125" style="24" customWidth="1"/>
    <col min="17" max="17" width="18.140625" style="24" bestFit="1" customWidth="1"/>
    <col min="18" max="18" width="0.28515625" style="24" customWidth="1"/>
    <col min="19" max="16384" width="9.140625" style="24"/>
  </cols>
  <sheetData>
    <row r="1" spans="1:17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30" customHeight="1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s="25" customFormat="1" ht="30" customHeight="1" x14ac:dyDescent="0.2">
      <c r="A4" s="119" t="s">
        <v>220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25.5" customHeight="1" x14ac:dyDescent="0.2">
      <c r="A5" s="121" t="s">
        <v>120</v>
      </c>
      <c r="G5" s="121" t="s">
        <v>130</v>
      </c>
      <c r="H5" s="121"/>
      <c r="I5" s="121"/>
      <c r="J5" s="121"/>
      <c r="K5" s="121"/>
      <c r="M5" s="121" t="str">
        <f>'درآمد سرمایه گذاری در سهام'!$N$5</f>
        <v>از ابتدای سال مالی تا پایان ماه</v>
      </c>
      <c r="N5" s="121"/>
      <c r="O5" s="121"/>
      <c r="P5" s="121"/>
      <c r="Q5" s="121"/>
    </row>
    <row r="6" spans="1:17" ht="38.25" customHeight="1" x14ac:dyDescent="0.2">
      <c r="A6" s="121"/>
      <c r="C6" s="146" t="s">
        <v>49</v>
      </c>
      <c r="D6" s="146"/>
      <c r="E6" s="7" t="s">
        <v>221</v>
      </c>
      <c r="G6" s="8" t="s">
        <v>222</v>
      </c>
      <c r="H6" s="44"/>
      <c r="I6" s="8" t="s">
        <v>214</v>
      </c>
      <c r="J6" s="44"/>
      <c r="K6" s="8" t="s">
        <v>223</v>
      </c>
      <c r="M6" s="8" t="s">
        <v>222</v>
      </c>
      <c r="N6" s="44"/>
      <c r="O6" s="8" t="s">
        <v>214</v>
      </c>
      <c r="P6" s="44"/>
      <c r="Q6" s="8" t="s">
        <v>223</v>
      </c>
    </row>
    <row r="7" spans="1:17" ht="27.95" customHeight="1" x14ac:dyDescent="0.2">
      <c r="A7" s="3" t="s">
        <v>62</v>
      </c>
      <c r="C7" s="3" t="s">
        <v>64</v>
      </c>
      <c r="D7" s="44"/>
      <c r="E7" s="14">
        <v>23</v>
      </c>
      <c r="F7" s="69"/>
      <c r="G7" s="14">
        <v>14641121345</v>
      </c>
      <c r="H7" s="69"/>
      <c r="I7" s="14"/>
      <c r="J7" s="69"/>
      <c r="K7" s="14">
        <f>G7</f>
        <v>14641121345</v>
      </c>
      <c r="L7" s="69"/>
      <c r="M7" s="14">
        <v>55082224459</v>
      </c>
      <c r="N7" s="69"/>
      <c r="O7" s="14">
        <v>0</v>
      </c>
      <c r="P7" s="69"/>
      <c r="Q7" s="14">
        <f>M7</f>
        <v>55082224459</v>
      </c>
    </row>
    <row r="8" spans="1:17" ht="27.95" customHeight="1" x14ac:dyDescent="0.2">
      <c r="A8" s="6" t="s">
        <v>81</v>
      </c>
      <c r="C8" s="6" t="s">
        <v>83</v>
      </c>
      <c r="E8" s="15">
        <v>23</v>
      </c>
      <c r="F8" s="69"/>
      <c r="G8" s="15">
        <v>5687324043</v>
      </c>
      <c r="H8" s="69"/>
      <c r="I8" s="15"/>
      <c r="J8" s="69"/>
      <c r="K8" s="15">
        <f t="shared" ref="K8:K19" si="0">G8</f>
        <v>5687324043</v>
      </c>
      <c r="L8" s="69"/>
      <c r="M8" s="15">
        <v>34772015789</v>
      </c>
      <c r="N8" s="69"/>
      <c r="O8" s="15">
        <v>0</v>
      </c>
      <c r="P8" s="69"/>
      <c r="Q8" s="15">
        <f t="shared" ref="Q8:Q19" si="1">M8</f>
        <v>34772015789</v>
      </c>
    </row>
    <row r="9" spans="1:17" ht="27.95" customHeight="1" x14ac:dyDescent="0.2">
      <c r="A9" s="6" t="s">
        <v>76</v>
      </c>
      <c r="C9" s="6" t="s">
        <v>78</v>
      </c>
      <c r="E9" s="15">
        <v>20.5</v>
      </c>
      <c r="F9" s="69"/>
      <c r="G9" s="15">
        <v>1868472482</v>
      </c>
      <c r="H9" s="69"/>
      <c r="I9" s="15"/>
      <c r="J9" s="69"/>
      <c r="K9" s="15">
        <f t="shared" si="0"/>
        <v>1868472482</v>
      </c>
      <c r="L9" s="69"/>
      <c r="M9" s="15">
        <v>14249274472</v>
      </c>
      <c r="N9" s="69"/>
      <c r="O9" s="15">
        <v>0</v>
      </c>
      <c r="P9" s="69"/>
      <c r="Q9" s="15">
        <f t="shared" si="1"/>
        <v>14249274472</v>
      </c>
    </row>
    <row r="10" spans="1:17" ht="27.95" customHeight="1" x14ac:dyDescent="0.2">
      <c r="A10" s="6" t="s">
        <v>79</v>
      </c>
      <c r="C10" s="6" t="s">
        <v>80</v>
      </c>
      <c r="E10" s="15">
        <v>20.5</v>
      </c>
      <c r="F10" s="69"/>
      <c r="G10" s="15">
        <v>1929867459</v>
      </c>
      <c r="H10" s="69"/>
      <c r="I10" s="15"/>
      <c r="J10" s="69"/>
      <c r="K10" s="15">
        <f t="shared" si="0"/>
        <v>1929867459</v>
      </c>
      <c r="L10" s="69"/>
      <c r="M10" s="15">
        <v>14717482516</v>
      </c>
      <c r="N10" s="69"/>
      <c r="O10" s="15">
        <v>0</v>
      </c>
      <c r="P10" s="69"/>
      <c r="Q10" s="15">
        <f t="shared" si="1"/>
        <v>14717482516</v>
      </c>
    </row>
    <row r="11" spans="1:17" ht="27.95" customHeight="1" x14ac:dyDescent="0.2">
      <c r="A11" s="6" t="s">
        <v>73</v>
      </c>
      <c r="C11" s="6" t="s">
        <v>75</v>
      </c>
      <c r="E11" s="15">
        <v>20.5</v>
      </c>
      <c r="F11" s="69"/>
      <c r="G11" s="15"/>
      <c r="H11" s="69"/>
      <c r="I11" s="15"/>
      <c r="J11" s="69"/>
      <c r="K11" s="15">
        <f t="shared" si="0"/>
        <v>0</v>
      </c>
      <c r="L11" s="69"/>
      <c r="M11" s="15">
        <v>13628872139</v>
      </c>
      <c r="N11" s="69"/>
      <c r="O11" s="15">
        <v>0</v>
      </c>
      <c r="P11" s="69"/>
      <c r="Q11" s="15">
        <f t="shared" si="1"/>
        <v>13628872139</v>
      </c>
    </row>
    <row r="12" spans="1:17" ht="27.95" customHeight="1" x14ac:dyDescent="0.2">
      <c r="A12" s="6" t="s">
        <v>65</v>
      </c>
      <c r="C12" s="6" t="s">
        <v>67</v>
      </c>
      <c r="E12" s="15">
        <v>23</v>
      </c>
      <c r="F12" s="69"/>
      <c r="G12" s="15">
        <v>11718497740</v>
      </c>
      <c r="H12" s="69"/>
      <c r="I12" s="15"/>
      <c r="J12" s="69"/>
      <c r="K12" s="15">
        <f t="shared" si="0"/>
        <v>11718497740</v>
      </c>
      <c r="L12" s="69"/>
      <c r="M12" s="15">
        <v>88970002411</v>
      </c>
      <c r="N12" s="69"/>
      <c r="O12" s="15">
        <v>0</v>
      </c>
      <c r="P12" s="69"/>
      <c r="Q12" s="15">
        <f t="shared" si="1"/>
        <v>88970002411</v>
      </c>
    </row>
    <row r="13" spans="1:17" ht="27.95" customHeight="1" x14ac:dyDescent="0.2">
      <c r="A13" s="6" t="s">
        <v>176</v>
      </c>
      <c r="C13" s="6" t="s">
        <v>224</v>
      </c>
      <c r="E13" s="15">
        <v>23</v>
      </c>
      <c r="F13" s="69"/>
      <c r="G13" s="15"/>
      <c r="H13" s="69"/>
      <c r="I13" s="15"/>
      <c r="J13" s="69"/>
      <c r="K13" s="15">
        <f t="shared" si="0"/>
        <v>0</v>
      </c>
      <c r="L13" s="69"/>
      <c r="M13" s="15">
        <v>43943210924</v>
      </c>
      <c r="N13" s="69"/>
      <c r="O13" s="15">
        <v>0</v>
      </c>
      <c r="P13" s="69"/>
      <c r="Q13" s="15">
        <f t="shared" si="1"/>
        <v>43943210924</v>
      </c>
    </row>
    <row r="14" spans="1:17" ht="27.95" customHeight="1" x14ac:dyDescent="0.2">
      <c r="A14" s="6" t="s">
        <v>155</v>
      </c>
      <c r="C14" s="6" t="s">
        <v>225</v>
      </c>
      <c r="E14" s="15">
        <v>17</v>
      </c>
      <c r="F14" s="69"/>
      <c r="G14" s="15"/>
      <c r="H14" s="69"/>
      <c r="I14" s="15"/>
      <c r="J14" s="69"/>
      <c r="K14" s="15">
        <f t="shared" si="0"/>
        <v>0</v>
      </c>
      <c r="L14" s="69"/>
      <c r="M14" s="15">
        <v>2433957924</v>
      </c>
      <c r="N14" s="69"/>
      <c r="O14" s="15">
        <v>0</v>
      </c>
      <c r="P14" s="69"/>
      <c r="Q14" s="15">
        <f t="shared" si="1"/>
        <v>2433957924</v>
      </c>
    </row>
    <row r="15" spans="1:17" ht="27.95" customHeight="1" x14ac:dyDescent="0.2">
      <c r="A15" s="6" t="s">
        <v>70</v>
      </c>
      <c r="C15" s="6" t="s">
        <v>72</v>
      </c>
      <c r="E15" s="15">
        <v>18</v>
      </c>
      <c r="F15" s="69"/>
      <c r="G15" s="15">
        <v>7367699765</v>
      </c>
      <c r="H15" s="69"/>
      <c r="I15" s="15"/>
      <c r="J15" s="69"/>
      <c r="K15" s="15">
        <f t="shared" si="0"/>
        <v>7367699765</v>
      </c>
      <c r="L15" s="69"/>
      <c r="M15" s="15">
        <v>49991453514</v>
      </c>
      <c r="N15" s="69"/>
      <c r="O15" s="15">
        <v>0</v>
      </c>
      <c r="P15" s="69"/>
      <c r="Q15" s="15">
        <f t="shared" si="1"/>
        <v>49991453514</v>
      </c>
    </row>
    <row r="16" spans="1:17" ht="27.95" customHeight="1" x14ac:dyDescent="0.2">
      <c r="A16" s="6" t="s">
        <v>168</v>
      </c>
      <c r="C16" s="6" t="s">
        <v>226</v>
      </c>
      <c r="E16" s="15">
        <v>18</v>
      </c>
      <c r="F16" s="69"/>
      <c r="G16" s="15">
        <v>1788756036</v>
      </c>
      <c r="H16" s="69"/>
      <c r="I16" s="15"/>
      <c r="J16" s="69"/>
      <c r="K16" s="15">
        <f t="shared" si="0"/>
        <v>1788756036</v>
      </c>
      <c r="L16" s="69"/>
      <c r="M16" s="15">
        <v>2050106476</v>
      </c>
      <c r="N16" s="69"/>
      <c r="O16" s="15">
        <v>0</v>
      </c>
      <c r="P16" s="69"/>
      <c r="Q16" s="15">
        <f t="shared" si="1"/>
        <v>2050106476</v>
      </c>
    </row>
    <row r="17" spans="1:17" ht="27.95" customHeight="1" x14ac:dyDescent="0.2">
      <c r="A17" s="6" t="s">
        <v>68</v>
      </c>
      <c r="C17" s="6" t="s">
        <v>69</v>
      </c>
      <c r="E17" s="15">
        <v>18</v>
      </c>
      <c r="F17" s="69"/>
      <c r="G17" s="15"/>
      <c r="H17" s="69"/>
      <c r="I17" s="15"/>
      <c r="J17" s="69"/>
      <c r="K17" s="15">
        <f t="shared" si="0"/>
        <v>0</v>
      </c>
      <c r="L17" s="69"/>
      <c r="M17" s="15">
        <v>63699976699</v>
      </c>
      <c r="N17" s="69"/>
      <c r="O17" s="15">
        <v>0</v>
      </c>
      <c r="P17" s="69"/>
      <c r="Q17" s="15">
        <f t="shared" si="1"/>
        <v>63699976699</v>
      </c>
    </row>
    <row r="18" spans="1:17" ht="27.95" customHeight="1" x14ac:dyDescent="0.2">
      <c r="A18" s="6" t="s">
        <v>170</v>
      </c>
      <c r="C18" s="6" t="s">
        <v>227</v>
      </c>
      <c r="E18" s="15">
        <v>18</v>
      </c>
      <c r="F18" s="69"/>
      <c r="G18" s="15"/>
      <c r="H18" s="69"/>
      <c r="I18" s="15">
        <v>0</v>
      </c>
      <c r="J18" s="69"/>
      <c r="K18" s="15">
        <f>G18</f>
        <v>0</v>
      </c>
      <c r="L18" s="69"/>
      <c r="M18" s="15">
        <v>263076257</v>
      </c>
      <c r="N18" s="69"/>
      <c r="O18" s="15">
        <v>0</v>
      </c>
      <c r="P18" s="69"/>
      <c r="Q18" s="15">
        <f t="shared" si="1"/>
        <v>263076257</v>
      </c>
    </row>
    <row r="19" spans="1:17" ht="27.95" customHeight="1" x14ac:dyDescent="0.2">
      <c r="A19" s="6" t="s">
        <v>153</v>
      </c>
      <c r="C19" s="6" t="s">
        <v>229</v>
      </c>
      <c r="E19" s="15">
        <v>18</v>
      </c>
      <c r="F19" s="69"/>
      <c r="G19" s="15"/>
      <c r="H19" s="69"/>
      <c r="I19" s="15">
        <v>0</v>
      </c>
      <c r="J19" s="69"/>
      <c r="K19" s="15">
        <f t="shared" si="0"/>
        <v>0</v>
      </c>
      <c r="L19" s="69"/>
      <c r="M19" s="15">
        <v>2303772647</v>
      </c>
      <c r="N19" s="69"/>
      <c r="O19" s="15">
        <v>0</v>
      </c>
      <c r="P19" s="69"/>
      <c r="Q19" s="15">
        <f t="shared" si="1"/>
        <v>2303772647</v>
      </c>
    </row>
    <row r="20" spans="1:17" ht="27.95" customHeight="1" x14ac:dyDescent="0.2">
      <c r="A20" s="6" t="s">
        <v>154</v>
      </c>
      <c r="C20" s="6" t="s">
        <v>230</v>
      </c>
      <c r="E20" s="15">
        <v>18</v>
      </c>
      <c r="F20" s="69"/>
      <c r="G20" s="15"/>
      <c r="H20" s="69"/>
      <c r="I20" s="15">
        <v>0</v>
      </c>
      <c r="J20" s="69"/>
      <c r="K20" s="15">
        <f>G20</f>
        <v>0</v>
      </c>
      <c r="L20" s="69"/>
      <c r="M20" s="15">
        <v>830465622</v>
      </c>
      <c r="N20" s="69"/>
      <c r="O20" s="15">
        <v>0</v>
      </c>
      <c r="P20" s="69"/>
      <c r="Q20" s="15">
        <f>M20</f>
        <v>830465622</v>
      </c>
    </row>
    <row r="21" spans="1:17" ht="27.95" customHeight="1" x14ac:dyDescent="0.2">
      <c r="A21" s="6" t="s">
        <v>166</v>
      </c>
      <c r="C21" s="6" t="s">
        <v>228</v>
      </c>
      <c r="D21"/>
      <c r="E21" s="15">
        <v>18</v>
      </c>
      <c r="F21" s="70">
        <v>18</v>
      </c>
      <c r="G21" s="15"/>
      <c r="H21" s="69"/>
      <c r="I21" s="15"/>
      <c r="J21" s="69"/>
      <c r="K21" s="15"/>
      <c r="L21" s="69"/>
      <c r="M21" s="71">
        <v>-5054916874</v>
      </c>
      <c r="N21" s="72"/>
      <c r="O21" s="73">
        <v>0</v>
      </c>
      <c r="P21" s="72"/>
      <c r="Q21" s="71">
        <f>M21</f>
        <v>-5054916874</v>
      </c>
    </row>
    <row r="22" spans="1:17" s="34" customFormat="1" ht="27.95" customHeight="1" thickBot="1" x14ac:dyDescent="0.3">
      <c r="A22" s="23" t="s">
        <v>15</v>
      </c>
      <c r="C22" s="45"/>
      <c r="E22" s="54"/>
      <c r="F22" s="75"/>
      <c r="G22" s="74">
        <f>SUM(G7:G21)</f>
        <v>45001738870</v>
      </c>
      <c r="H22" s="75"/>
      <c r="I22" s="74">
        <v>0</v>
      </c>
      <c r="J22" s="75"/>
      <c r="K22" s="74">
        <f>SUM(K7:K21)</f>
        <v>45001738870</v>
      </c>
      <c r="L22" s="75"/>
      <c r="M22" s="74">
        <f>SUM(M7:M21)</f>
        <v>381880974975</v>
      </c>
      <c r="N22" s="75"/>
      <c r="O22" s="74">
        <v>0</v>
      </c>
      <c r="P22" s="75"/>
      <c r="Q22" s="74">
        <f>SUM(Q7:Q21)</f>
        <v>381880974975</v>
      </c>
    </row>
    <row r="23" spans="1:17" ht="30" customHeight="1" thickTop="1" x14ac:dyDescent="0.2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R26"/>
  <sheetViews>
    <sheetView rightToLeft="1" view="pageBreakPreview" topLeftCell="A13" zoomScaleNormal="100" zoomScaleSheetLayoutView="100" workbookViewId="0">
      <selection activeCell="A24" sqref="A24:XFD24"/>
    </sheetView>
  </sheetViews>
  <sheetFormatPr defaultRowHeight="30" customHeight="1" x14ac:dyDescent="0.2"/>
  <cols>
    <col min="1" max="1" width="28" style="24" bestFit="1" customWidth="1"/>
    <col min="2" max="2" width="1.28515625" style="24" customWidth="1"/>
    <col min="3" max="3" width="12.85546875" style="24" bestFit="1" customWidth="1"/>
    <col min="4" max="4" width="1.28515625" style="24" customWidth="1"/>
    <col min="5" max="5" width="18.5703125" style="24" bestFit="1" customWidth="1"/>
    <col min="6" max="6" width="1.28515625" style="24" customWidth="1"/>
    <col min="7" max="7" width="19.7109375" style="24" bestFit="1" customWidth="1"/>
    <col min="8" max="8" width="1.28515625" style="24" customWidth="1"/>
    <col min="9" max="9" width="16.5703125" style="24" customWidth="1"/>
    <col min="10" max="10" width="1.28515625" style="24" customWidth="1"/>
    <col min="11" max="11" width="12.85546875" style="24" bestFit="1" customWidth="1"/>
    <col min="12" max="12" width="1.28515625" style="24" customWidth="1"/>
    <col min="13" max="13" width="19.7109375" style="24" bestFit="1" customWidth="1"/>
    <col min="14" max="14" width="1.28515625" style="24" customWidth="1"/>
    <col min="15" max="15" width="19.42578125" style="24" bestFit="1" customWidth="1"/>
    <col min="16" max="16" width="1.28515625" style="24" customWidth="1"/>
    <col min="17" max="17" width="14.28515625" style="24" customWidth="1"/>
    <col min="18" max="18" width="6" style="24" customWidth="1"/>
    <col min="19" max="19" width="0.28515625" style="24" customWidth="1"/>
    <col min="20" max="16384" width="9.140625" style="24"/>
  </cols>
  <sheetData>
    <row r="1" spans="1:18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8" ht="30" customHeight="1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8" s="25" customFormat="1" ht="30" customHeight="1" x14ac:dyDescent="0.2">
      <c r="A4" s="119" t="s">
        <v>236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ht="21.75" customHeight="1" x14ac:dyDescent="0.2">
      <c r="A5" s="121" t="s">
        <v>120</v>
      </c>
      <c r="C5" s="121" t="s">
        <v>130</v>
      </c>
      <c r="D5" s="121"/>
      <c r="E5" s="121"/>
      <c r="F5" s="121"/>
      <c r="G5" s="121"/>
      <c r="H5" s="121"/>
      <c r="I5" s="121"/>
      <c r="K5" s="121" t="str">
        <f>'درآمد سرمایه گذاری در سهام'!$N$5</f>
        <v>از ابتدای سال مالی تا پایان ماه</v>
      </c>
      <c r="L5" s="121"/>
      <c r="M5" s="121"/>
      <c r="N5" s="121"/>
      <c r="O5" s="121"/>
      <c r="P5" s="121"/>
      <c r="Q5" s="121"/>
      <c r="R5" s="121"/>
    </row>
    <row r="6" spans="1:18" ht="38.25" customHeight="1" x14ac:dyDescent="0.2">
      <c r="A6" s="121"/>
      <c r="C6" s="8" t="s">
        <v>7</v>
      </c>
      <c r="D6" s="44"/>
      <c r="E6" s="8" t="s">
        <v>9</v>
      </c>
      <c r="F6" s="44"/>
      <c r="G6" s="8" t="s">
        <v>234</v>
      </c>
      <c r="H6" s="44"/>
      <c r="I6" s="8" t="s">
        <v>237</v>
      </c>
      <c r="K6" s="8" t="s">
        <v>7</v>
      </c>
      <c r="L6" s="44"/>
      <c r="M6" s="8" t="s">
        <v>9</v>
      </c>
      <c r="N6" s="44"/>
      <c r="O6" s="8" t="s">
        <v>234</v>
      </c>
      <c r="P6" s="44"/>
      <c r="Q6" s="145" t="s">
        <v>237</v>
      </c>
      <c r="R6" s="145"/>
    </row>
    <row r="7" spans="1:18" ht="30" customHeight="1" x14ac:dyDescent="0.2">
      <c r="A7" s="3" t="s">
        <v>43</v>
      </c>
      <c r="C7" s="14">
        <v>3480403</v>
      </c>
      <c r="D7" s="69"/>
      <c r="E7" s="14">
        <f>35329570853-41953865</f>
        <v>35287616988</v>
      </c>
      <c r="F7" s="69"/>
      <c r="G7" s="14">
        <v>35249378017</v>
      </c>
      <c r="H7" s="69"/>
      <c r="I7" s="14">
        <f>E7-G7</f>
        <v>38238971</v>
      </c>
      <c r="J7" s="69"/>
      <c r="K7" s="14">
        <v>3480403</v>
      </c>
      <c r="L7" s="69"/>
      <c r="M7" s="14">
        <f>35329570853-41953865</f>
        <v>35287616988</v>
      </c>
      <c r="N7" s="69"/>
      <c r="O7" s="14">
        <v>37141449137</v>
      </c>
      <c r="P7" s="69"/>
      <c r="Q7" s="151">
        <f t="shared" ref="Q7:Q23" si="0">M7-O7</f>
        <v>-1853832149</v>
      </c>
      <c r="R7" s="151"/>
    </row>
    <row r="8" spans="1:18" ht="30" customHeight="1" x14ac:dyDescent="0.2">
      <c r="A8" s="6" t="s">
        <v>41</v>
      </c>
      <c r="C8" s="15">
        <v>609114</v>
      </c>
      <c r="D8" s="69"/>
      <c r="E8" s="15">
        <f>6395697000-7594890</f>
        <v>6388102110</v>
      </c>
      <c r="F8" s="69"/>
      <c r="G8" s="15">
        <v>6144745838</v>
      </c>
      <c r="H8" s="69"/>
      <c r="I8" s="15">
        <f>E8-G8</f>
        <v>243356272</v>
      </c>
      <c r="J8" s="69"/>
      <c r="K8" s="15">
        <v>609114</v>
      </c>
      <c r="L8" s="69"/>
      <c r="M8" s="15">
        <f>6395697000-7594890</f>
        <v>6388102110</v>
      </c>
      <c r="N8" s="69"/>
      <c r="O8" s="15">
        <v>6098205721</v>
      </c>
      <c r="P8" s="69"/>
      <c r="Q8" s="140">
        <f t="shared" si="0"/>
        <v>289896389</v>
      </c>
      <c r="R8" s="140"/>
    </row>
    <row r="9" spans="1:18" ht="30" customHeight="1" x14ac:dyDescent="0.2">
      <c r="A9" s="6" t="s">
        <v>14</v>
      </c>
      <c r="C9" s="15">
        <v>58593750</v>
      </c>
      <c r="D9" s="69"/>
      <c r="E9" s="15">
        <f>343945312500-326748047-1719726563</f>
        <v>341898837890</v>
      </c>
      <c r="F9" s="69"/>
      <c r="G9" s="15">
        <v>347257388671</v>
      </c>
      <c r="H9" s="69"/>
      <c r="I9" s="86">
        <f t="shared" ref="I9:I23" si="1">E9-G9</f>
        <v>-5358550781</v>
      </c>
      <c r="J9" s="86"/>
      <c r="K9" s="15">
        <v>58593750</v>
      </c>
      <c r="L9" s="69"/>
      <c r="M9" s="15">
        <f>343945312500-326748047-1719726563</f>
        <v>341898837890</v>
      </c>
      <c r="N9" s="69"/>
      <c r="O9" s="15">
        <v>308873856445</v>
      </c>
      <c r="P9" s="69"/>
      <c r="Q9" s="140">
        <f t="shared" si="0"/>
        <v>33024981445</v>
      </c>
      <c r="R9" s="140"/>
    </row>
    <row r="10" spans="1:18" ht="30" customHeight="1" x14ac:dyDescent="0.2">
      <c r="A10" s="6" t="s">
        <v>275</v>
      </c>
      <c r="C10" s="15">
        <v>98893</v>
      </c>
      <c r="D10" s="69"/>
      <c r="E10" s="15">
        <f>1075955840-1277698</f>
        <v>1074678142</v>
      </c>
      <c r="F10" s="69"/>
      <c r="G10" s="15">
        <v>1062352767</v>
      </c>
      <c r="H10" s="69"/>
      <c r="I10" s="15">
        <f t="shared" si="1"/>
        <v>12325375</v>
      </c>
      <c r="J10" s="69"/>
      <c r="K10" s="15">
        <v>98893</v>
      </c>
      <c r="L10" s="69"/>
      <c r="M10" s="15">
        <f>1075955840-1277698</f>
        <v>1074678142</v>
      </c>
      <c r="N10" s="69"/>
      <c r="O10" s="15">
        <v>1062352767</v>
      </c>
      <c r="P10" s="69"/>
      <c r="Q10" s="140">
        <f t="shared" si="0"/>
        <v>12325375</v>
      </c>
      <c r="R10" s="140"/>
    </row>
    <row r="11" spans="1:18" ht="30" customHeight="1" x14ac:dyDescent="0.2">
      <c r="A11" s="6" t="s">
        <v>70</v>
      </c>
      <c r="C11" s="15">
        <v>465000</v>
      </c>
      <c r="D11" s="69"/>
      <c r="E11" s="15">
        <v>442832222109</v>
      </c>
      <c r="F11" s="69"/>
      <c r="G11" s="15">
        <v>442832222109</v>
      </c>
      <c r="H11" s="69"/>
      <c r="I11" s="15">
        <f t="shared" si="1"/>
        <v>0</v>
      </c>
      <c r="J11" s="69"/>
      <c r="K11" s="15">
        <v>465000</v>
      </c>
      <c r="L11" s="69"/>
      <c r="M11" s="15">
        <v>442832222109</v>
      </c>
      <c r="N11" s="69"/>
      <c r="O11" s="15">
        <v>425670810926</v>
      </c>
      <c r="P11" s="69"/>
      <c r="Q11" s="140">
        <f t="shared" si="0"/>
        <v>17161411183</v>
      </c>
      <c r="R11" s="140"/>
    </row>
    <row r="12" spans="1:18" ht="30" customHeight="1" x14ac:dyDescent="0.2">
      <c r="A12" s="6" t="s">
        <v>65</v>
      </c>
      <c r="C12" s="15">
        <v>455000</v>
      </c>
      <c r="D12" s="69"/>
      <c r="E12" s="15">
        <v>464015881875</v>
      </c>
      <c r="F12" s="69"/>
      <c r="G12" s="15">
        <v>464015881875</v>
      </c>
      <c r="H12" s="69"/>
      <c r="I12" s="15">
        <f t="shared" si="1"/>
        <v>0</v>
      </c>
      <c r="J12" s="69"/>
      <c r="K12" s="15">
        <v>455000</v>
      </c>
      <c r="L12" s="69"/>
      <c r="M12" s="15">
        <v>464015881875</v>
      </c>
      <c r="N12" s="69"/>
      <c r="O12" s="15">
        <v>455019361875</v>
      </c>
      <c r="P12" s="69"/>
      <c r="Q12" s="140">
        <f t="shared" si="0"/>
        <v>8996520000</v>
      </c>
      <c r="R12" s="140"/>
    </row>
    <row r="13" spans="1:18" ht="30" customHeight="1" x14ac:dyDescent="0.2">
      <c r="A13" s="6" t="s">
        <v>73</v>
      </c>
      <c r="C13" s="15">
        <v>95000</v>
      </c>
      <c r="D13" s="69"/>
      <c r="E13" s="15">
        <f>88597000000-16058206</f>
        <v>88580941794</v>
      </c>
      <c r="F13" s="69"/>
      <c r="G13" s="15">
        <v>87249283200</v>
      </c>
      <c r="H13" s="69"/>
      <c r="I13" s="15">
        <f t="shared" si="1"/>
        <v>1331658594</v>
      </c>
      <c r="J13" s="69"/>
      <c r="K13" s="15">
        <v>95000</v>
      </c>
      <c r="L13" s="69"/>
      <c r="M13" s="15">
        <f>88597000000-16058206</f>
        <v>88580941794</v>
      </c>
      <c r="N13" s="69"/>
      <c r="O13" s="15">
        <v>91563401126</v>
      </c>
      <c r="P13" s="69"/>
      <c r="Q13" s="141">
        <f t="shared" si="0"/>
        <v>-2982459332</v>
      </c>
      <c r="R13" s="141"/>
    </row>
    <row r="14" spans="1:18" ht="30" customHeight="1" x14ac:dyDescent="0.2">
      <c r="A14" s="6" t="s">
        <v>76</v>
      </c>
      <c r="C14" s="15">
        <v>102957</v>
      </c>
      <c r="D14" s="69"/>
      <c r="E14" s="15">
        <v>101908955653</v>
      </c>
      <c r="F14" s="69"/>
      <c r="G14" s="15">
        <v>101908955653</v>
      </c>
      <c r="H14" s="69"/>
      <c r="I14" s="15">
        <f t="shared" si="1"/>
        <v>0</v>
      </c>
      <c r="J14" s="69"/>
      <c r="K14" s="15">
        <v>102957</v>
      </c>
      <c r="L14" s="69"/>
      <c r="M14" s="15">
        <v>101908955653</v>
      </c>
      <c r="N14" s="69"/>
      <c r="O14" s="15">
        <v>100566639712</v>
      </c>
      <c r="P14" s="69"/>
      <c r="Q14" s="140">
        <f t="shared" si="0"/>
        <v>1342315941</v>
      </c>
      <c r="R14" s="140"/>
    </row>
    <row r="15" spans="1:18" ht="30" customHeight="1" x14ac:dyDescent="0.2">
      <c r="A15" s="6" t="s">
        <v>79</v>
      </c>
      <c r="C15" s="15">
        <v>106340</v>
      </c>
      <c r="D15" s="69"/>
      <c r="E15" s="15">
        <v>101323651758</v>
      </c>
      <c r="F15" s="69"/>
      <c r="G15" s="15">
        <v>101323651758</v>
      </c>
      <c r="H15" s="69"/>
      <c r="I15" s="15">
        <f t="shared" si="1"/>
        <v>0</v>
      </c>
      <c r="J15" s="69"/>
      <c r="K15" s="15">
        <v>106340</v>
      </c>
      <c r="L15" s="69"/>
      <c r="M15" s="15">
        <v>101111010307</v>
      </c>
      <c r="N15" s="69"/>
      <c r="O15" s="15">
        <v>101323651758</v>
      </c>
      <c r="P15" s="69"/>
      <c r="Q15" s="141">
        <f t="shared" si="0"/>
        <v>-212641451</v>
      </c>
      <c r="R15" s="141"/>
    </row>
    <row r="16" spans="1:18" ht="30" customHeight="1" x14ac:dyDescent="0.2">
      <c r="A16" s="6" t="s">
        <v>57</v>
      </c>
      <c r="C16" s="15">
        <v>30935</v>
      </c>
      <c r="D16" s="69"/>
      <c r="E16" s="15">
        <f>19259202950-3490731</f>
        <v>19255712219</v>
      </c>
      <c r="F16" s="69"/>
      <c r="G16" s="15">
        <v>19180495585</v>
      </c>
      <c r="H16" s="69"/>
      <c r="I16" s="15">
        <f t="shared" si="1"/>
        <v>75216634</v>
      </c>
      <c r="J16" s="69"/>
      <c r="K16" s="15">
        <v>30935</v>
      </c>
      <c r="L16" s="69"/>
      <c r="M16" s="15">
        <f>19259202950-3490731</f>
        <v>19255712219</v>
      </c>
      <c r="N16" s="69"/>
      <c r="O16" s="15">
        <v>18433775975</v>
      </c>
      <c r="P16" s="69"/>
      <c r="Q16" s="148">
        <f t="shared" si="0"/>
        <v>821936244</v>
      </c>
      <c r="R16" s="148"/>
    </row>
    <row r="17" spans="1:18" ht="30" customHeight="1" x14ac:dyDescent="0.2">
      <c r="A17" s="6" t="s">
        <v>60</v>
      </c>
      <c r="C17" s="15">
        <v>11813</v>
      </c>
      <c r="D17" s="69"/>
      <c r="E17" s="15">
        <f>6426272000-1164762</f>
        <v>6425107238</v>
      </c>
      <c r="F17" s="69"/>
      <c r="G17" s="15">
        <v>6410934207</v>
      </c>
      <c r="H17" s="69"/>
      <c r="I17" s="15">
        <f t="shared" si="1"/>
        <v>14173031</v>
      </c>
      <c r="J17" s="69"/>
      <c r="K17" s="15">
        <v>11813</v>
      </c>
      <c r="L17" s="69"/>
      <c r="M17" s="15">
        <f>6426272000-1164762</f>
        <v>6425107238</v>
      </c>
      <c r="N17" s="69"/>
      <c r="O17" s="15">
        <v>6129649183</v>
      </c>
      <c r="P17" s="69"/>
      <c r="Q17" s="148">
        <f t="shared" si="0"/>
        <v>295458055</v>
      </c>
      <c r="R17" s="148"/>
    </row>
    <row r="18" spans="1:18" ht="30" customHeight="1" x14ac:dyDescent="0.2">
      <c r="A18" s="6" t="s">
        <v>81</v>
      </c>
      <c r="C18" s="15">
        <v>200000</v>
      </c>
      <c r="D18" s="69"/>
      <c r="E18" s="15">
        <v>199963750000</v>
      </c>
      <c r="F18" s="69"/>
      <c r="G18" s="15">
        <v>199963750000</v>
      </c>
      <c r="H18" s="69"/>
      <c r="I18" s="15">
        <f t="shared" si="1"/>
        <v>0</v>
      </c>
      <c r="J18" s="69"/>
      <c r="K18" s="15">
        <v>200000</v>
      </c>
      <c r="L18" s="69"/>
      <c r="M18" s="15">
        <v>199963750000</v>
      </c>
      <c r="N18" s="69"/>
      <c r="O18" s="15">
        <v>200000000000</v>
      </c>
      <c r="P18" s="69"/>
      <c r="Q18" s="141">
        <f t="shared" si="0"/>
        <v>-36250000</v>
      </c>
      <c r="R18" s="141"/>
    </row>
    <row r="19" spans="1:18" ht="30" customHeight="1" x14ac:dyDescent="0.2">
      <c r="A19" s="6" t="s">
        <v>51</v>
      </c>
      <c r="C19" s="15">
        <v>16889</v>
      </c>
      <c r="D19" s="69"/>
      <c r="E19" s="15">
        <f>9611361010-1742059</f>
        <v>9609618951</v>
      </c>
      <c r="F19" s="69"/>
      <c r="G19" s="15">
        <v>9587856668</v>
      </c>
      <c r="H19" s="69"/>
      <c r="I19" s="15">
        <f t="shared" si="1"/>
        <v>21762283</v>
      </c>
      <c r="J19" s="69"/>
      <c r="K19" s="15">
        <v>16889</v>
      </c>
      <c r="L19" s="69"/>
      <c r="M19" s="15">
        <f>9611361010-1742059</f>
        <v>9609618951</v>
      </c>
      <c r="N19" s="69"/>
      <c r="O19" s="15">
        <v>9272932505</v>
      </c>
      <c r="P19" s="69"/>
      <c r="Q19" s="148">
        <f t="shared" si="0"/>
        <v>336686446</v>
      </c>
      <c r="R19" s="148"/>
    </row>
    <row r="20" spans="1:18" ht="30" customHeight="1" x14ac:dyDescent="0.2">
      <c r="A20" s="6" t="s">
        <v>84</v>
      </c>
      <c r="C20" s="15">
        <v>39872</v>
      </c>
      <c r="D20" s="69"/>
      <c r="E20" s="15">
        <f>21787256960-3948940</f>
        <v>21783308020</v>
      </c>
      <c r="F20" s="69"/>
      <c r="G20" s="15">
        <v>21752311270</v>
      </c>
      <c r="H20" s="69"/>
      <c r="I20" s="15">
        <f t="shared" si="1"/>
        <v>30996750</v>
      </c>
      <c r="J20" s="69"/>
      <c r="K20" s="15">
        <v>39872</v>
      </c>
      <c r="L20" s="69"/>
      <c r="M20" s="15">
        <f>21787256960-3948940</f>
        <v>21783308020</v>
      </c>
      <c r="N20" s="69"/>
      <c r="O20" s="15">
        <v>21126676265</v>
      </c>
      <c r="P20" s="69"/>
      <c r="Q20" s="148">
        <f t="shared" si="0"/>
        <v>656631755</v>
      </c>
      <c r="R20" s="148"/>
    </row>
    <row r="21" spans="1:18" ht="30" customHeight="1" x14ac:dyDescent="0.2">
      <c r="A21" s="6" t="s">
        <v>55</v>
      </c>
      <c r="C21" s="15">
        <v>54000</v>
      </c>
      <c r="D21" s="69"/>
      <c r="E21" s="15">
        <f>28717200000-5204993</f>
        <v>28711995007</v>
      </c>
      <c r="F21" s="69"/>
      <c r="G21" s="15">
        <v>28721049965</v>
      </c>
      <c r="H21" s="69"/>
      <c r="I21" s="141">
        <f t="shared" si="1"/>
        <v>-9054958</v>
      </c>
      <c r="J21" s="141"/>
      <c r="K21" s="15">
        <v>54000</v>
      </c>
      <c r="L21" s="69"/>
      <c r="M21" s="15">
        <f>28717200000-5204993</f>
        <v>28711995007</v>
      </c>
      <c r="N21" s="69"/>
      <c r="O21" s="15">
        <v>24302564023</v>
      </c>
      <c r="P21" s="69"/>
      <c r="Q21" s="148">
        <f t="shared" si="0"/>
        <v>4409430984</v>
      </c>
      <c r="R21" s="148"/>
    </row>
    <row r="22" spans="1:18" ht="30" customHeight="1" x14ac:dyDescent="0.2">
      <c r="A22" s="6" t="s">
        <v>62</v>
      </c>
      <c r="C22" s="15">
        <v>500000</v>
      </c>
      <c r="D22" s="69"/>
      <c r="E22" s="15">
        <v>499909375000</v>
      </c>
      <c r="F22" s="69"/>
      <c r="G22" s="15">
        <v>499909375000</v>
      </c>
      <c r="H22" s="69"/>
      <c r="I22" s="15">
        <f t="shared" si="1"/>
        <v>0</v>
      </c>
      <c r="J22" s="69"/>
      <c r="K22" s="15">
        <v>500000</v>
      </c>
      <c r="L22" s="69"/>
      <c r="M22" s="15">
        <v>499909375000</v>
      </c>
      <c r="N22" s="69"/>
      <c r="O22" s="15">
        <v>500000000000</v>
      </c>
      <c r="P22" s="69"/>
      <c r="Q22" s="141">
        <f t="shared" si="0"/>
        <v>-90625000</v>
      </c>
      <c r="R22" s="141"/>
    </row>
    <row r="23" spans="1:18" ht="30" customHeight="1" x14ac:dyDescent="0.2">
      <c r="A23" s="6" t="s">
        <v>276</v>
      </c>
      <c r="C23" s="15">
        <v>2000</v>
      </c>
      <c r="D23" s="69"/>
      <c r="E23" s="15">
        <f>1047980000-189946</f>
        <v>1047790054</v>
      </c>
      <c r="F23" s="69"/>
      <c r="G23" s="15">
        <v>1045189405</v>
      </c>
      <c r="H23" s="69"/>
      <c r="I23" s="15">
        <f t="shared" si="1"/>
        <v>2600649</v>
      </c>
      <c r="J23" s="69"/>
      <c r="K23" s="15">
        <v>2000</v>
      </c>
      <c r="L23" s="69"/>
      <c r="M23" s="15">
        <f>1047980000-189946</f>
        <v>1047790054</v>
      </c>
      <c r="N23" s="69"/>
      <c r="O23" s="15">
        <v>1045189405</v>
      </c>
      <c r="P23" s="69"/>
      <c r="Q23" s="140">
        <f t="shared" si="0"/>
        <v>2600649</v>
      </c>
      <c r="R23" s="140"/>
    </row>
    <row r="24" spans="1:18" s="34" customFormat="1" ht="30" customHeight="1" x14ac:dyDescent="0.25">
      <c r="A24" s="23" t="s">
        <v>15</v>
      </c>
      <c r="C24" s="90">
        <f>SUM(C7:C23)</f>
        <v>64861966</v>
      </c>
      <c r="D24" s="75"/>
      <c r="E24" s="74">
        <f>SUM(E7:E23)</f>
        <v>2370017544808</v>
      </c>
      <c r="F24" s="75"/>
      <c r="G24" s="74">
        <f>SUM(G7:G23)</f>
        <v>2373614821988</v>
      </c>
      <c r="H24" s="75"/>
      <c r="I24" s="74">
        <f>SUM(I7:J23)</f>
        <v>-3597277180</v>
      </c>
      <c r="J24" s="75"/>
      <c r="K24" s="74">
        <f>SUM(K7:K23)</f>
        <v>64861966</v>
      </c>
      <c r="L24" s="75"/>
      <c r="M24" s="74">
        <f>SUM(M7:M23)</f>
        <v>2369804903357</v>
      </c>
      <c r="N24" s="75"/>
      <c r="O24" s="74">
        <f>SUM(O7:O23)</f>
        <v>2307630516823</v>
      </c>
      <c r="P24" s="75"/>
      <c r="Q24" s="149">
        <f>SUM(Q7:R23)</f>
        <v>62174386534</v>
      </c>
      <c r="R24" s="149"/>
    </row>
    <row r="26" spans="1:18" ht="30" customHeight="1" x14ac:dyDescent="0.2">
      <c r="M26" s="77"/>
      <c r="O26" s="77"/>
    </row>
  </sheetData>
  <mergeCells count="27">
    <mergeCell ref="I21:J21"/>
    <mergeCell ref="A1:Q1"/>
    <mergeCell ref="A2:R2"/>
    <mergeCell ref="A3:R3"/>
    <mergeCell ref="A4:R4"/>
    <mergeCell ref="A5:A6"/>
    <mergeCell ref="C5:I5"/>
    <mergeCell ref="K5:R5"/>
    <mergeCell ref="Q6:R6"/>
    <mergeCell ref="Q7:R7"/>
    <mergeCell ref="Q8:R8"/>
    <mergeCell ref="Q9:R9"/>
    <mergeCell ref="Q11:R11"/>
    <mergeCell ref="Q12:R12"/>
    <mergeCell ref="Q10:R10"/>
    <mergeCell ref="Q13:R13"/>
    <mergeCell ref="Q14:R14"/>
    <mergeCell ref="Q15:R15"/>
    <mergeCell ref="Q16:R16"/>
    <mergeCell ref="Q17:R17"/>
    <mergeCell ref="Q24:R24"/>
    <mergeCell ref="Q18:R18"/>
    <mergeCell ref="Q19:R19"/>
    <mergeCell ref="Q20:R20"/>
    <mergeCell ref="Q21:R21"/>
    <mergeCell ref="Q22:R22"/>
    <mergeCell ref="Q23:R23"/>
  </mergeCells>
  <pageMargins left="0.39" right="0.39" top="0.39" bottom="0.39" header="0" footer="0"/>
  <pageSetup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AA54"/>
  <sheetViews>
    <sheetView rightToLeft="1" view="pageBreakPreview" zoomScaleNormal="100" zoomScaleSheetLayoutView="100" workbookViewId="0">
      <selection activeCell="H6" sqref="H6"/>
    </sheetView>
  </sheetViews>
  <sheetFormatPr defaultRowHeight="30" customHeight="1" x14ac:dyDescent="0.2"/>
  <cols>
    <col min="1" max="1" width="28.5703125" style="24" bestFit="1" customWidth="1"/>
    <col min="2" max="2" width="1.28515625" style="24" customWidth="1"/>
    <col min="3" max="3" width="11.7109375" style="24" bestFit="1" customWidth="1"/>
    <col min="4" max="4" width="1.28515625" style="24" customWidth="1"/>
    <col min="5" max="5" width="16.85546875" style="24" bestFit="1" customWidth="1"/>
    <col min="6" max="6" width="1.28515625" style="24" customWidth="1"/>
    <col min="7" max="7" width="16.5703125" style="24" bestFit="1" customWidth="1"/>
    <col min="8" max="8" width="1.28515625" style="24" customWidth="1"/>
    <col min="9" max="9" width="22" style="24" bestFit="1" customWidth="1"/>
    <col min="10" max="10" width="1.28515625" style="24" customWidth="1"/>
    <col min="11" max="11" width="13.7109375" style="24" customWidth="1"/>
    <col min="12" max="12" width="0.7109375" style="24" customWidth="1"/>
    <col min="13" max="13" width="19.5703125" style="24" bestFit="1" customWidth="1"/>
    <col min="14" max="14" width="1.28515625" style="24" customWidth="1"/>
    <col min="15" max="15" width="19.5703125" style="24" bestFit="1" customWidth="1"/>
    <col min="16" max="16" width="0.7109375" style="24" customWidth="1"/>
    <col min="17" max="17" width="20.7109375" style="24" customWidth="1"/>
    <col min="18" max="18" width="1.28515625" style="24" customWidth="1"/>
    <col min="19" max="19" width="0.28515625" style="24" customWidth="1"/>
    <col min="20" max="20" width="9.140625" style="24"/>
    <col min="21" max="21" width="14.7109375" style="24" bestFit="1" customWidth="1"/>
    <col min="22" max="22" width="9.85546875" style="24" bestFit="1" customWidth="1"/>
    <col min="23" max="23" width="15.85546875" style="24" bestFit="1" customWidth="1"/>
    <col min="24" max="24" width="15.85546875" style="24" customWidth="1"/>
    <col min="25" max="25" width="10.85546875" style="24" customWidth="1"/>
    <col min="26" max="26" width="12.28515625" style="24" customWidth="1"/>
    <col min="27" max="27" width="14" style="24" bestFit="1" customWidth="1"/>
    <col min="28" max="16384" width="9.140625" style="24"/>
  </cols>
  <sheetData>
    <row r="1" spans="1:27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7" ht="30" customHeight="1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27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7" s="25" customFormat="1" ht="30" customHeight="1" x14ac:dyDescent="0.2">
      <c r="A4" s="119" t="s">
        <v>232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27" ht="25.5" customHeight="1" x14ac:dyDescent="0.2">
      <c r="A5" s="121" t="s">
        <v>120</v>
      </c>
      <c r="C5" s="121" t="s">
        <v>130</v>
      </c>
      <c r="D5" s="121"/>
      <c r="E5" s="121"/>
      <c r="F5" s="121"/>
      <c r="G5" s="121"/>
      <c r="H5" s="121"/>
      <c r="I5" s="121"/>
      <c r="K5" s="121" t="str">
        <f>'درآمد سرمایه گذاری در سهام'!$N$5</f>
        <v>از ابتدای سال مالی تا پایان ماه</v>
      </c>
      <c r="L5" s="121"/>
      <c r="M5" s="121"/>
      <c r="N5" s="121"/>
      <c r="O5" s="121"/>
      <c r="P5" s="121"/>
      <c r="Q5" s="121"/>
      <c r="R5" s="121"/>
    </row>
    <row r="6" spans="1:27" ht="27.75" customHeight="1" x14ac:dyDescent="0.2">
      <c r="A6" s="121"/>
      <c r="C6" s="8" t="s">
        <v>7</v>
      </c>
      <c r="D6" s="44"/>
      <c r="E6" s="8" t="s">
        <v>233</v>
      </c>
      <c r="F6" s="44"/>
      <c r="G6" s="8" t="s">
        <v>234</v>
      </c>
      <c r="H6" s="44"/>
      <c r="I6" s="8" t="s">
        <v>235</v>
      </c>
      <c r="K6" s="8" t="s">
        <v>7</v>
      </c>
      <c r="L6" s="44"/>
      <c r="M6" s="8" t="s">
        <v>233</v>
      </c>
      <c r="N6" s="44"/>
      <c r="O6" s="8" t="s">
        <v>234</v>
      </c>
      <c r="P6" s="44"/>
      <c r="Q6" s="145" t="s">
        <v>235</v>
      </c>
      <c r="R6" s="145"/>
      <c r="T6" s="152"/>
      <c r="U6" s="152"/>
      <c r="V6" s="152"/>
      <c r="W6" s="80"/>
      <c r="X6" s="80"/>
      <c r="Y6" s="80"/>
      <c r="Z6" s="80"/>
      <c r="AA6" s="80"/>
    </row>
    <row r="7" spans="1:27" ht="30" customHeight="1" x14ac:dyDescent="0.2">
      <c r="A7" s="3" t="s">
        <v>40</v>
      </c>
      <c r="C7" s="15">
        <v>0</v>
      </c>
      <c r="D7" s="69"/>
      <c r="E7" s="15">
        <v>0</v>
      </c>
      <c r="F7" s="69"/>
      <c r="G7" s="15">
        <v>0</v>
      </c>
      <c r="H7" s="69"/>
      <c r="I7" s="15">
        <v>0</v>
      </c>
      <c r="J7" s="69"/>
      <c r="K7" s="14">
        <v>30611719</v>
      </c>
      <c r="L7" s="69"/>
      <c r="M7" s="14">
        <v>372077390821</v>
      </c>
      <c r="N7" s="69"/>
      <c r="O7" s="14">
        <v>361086195147</v>
      </c>
      <c r="P7" s="69"/>
      <c r="Q7" s="139">
        <v>10991195674</v>
      </c>
      <c r="R7" s="139"/>
      <c r="T7" s="81"/>
      <c r="U7" s="81"/>
      <c r="V7" s="81"/>
      <c r="W7" s="81"/>
      <c r="X7" s="81"/>
      <c r="Y7" s="81"/>
      <c r="Z7" s="81"/>
      <c r="AA7" s="81"/>
    </row>
    <row r="8" spans="1:27" ht="29.25" customHeight="1" x14ac:dyDescent="0.2">
      <c r="A8" s="6" t="s">
        <v>42</v>
      </c>
      <c r="C8" s="15">
        <v>0</v>
      </c>
      <c r="D8" s="69"/>
      <c r="E8" s="15">
        <v>0</v>
      </c>
      <c r="F8" s="69"/>
      <c r="G8" s="15">
        <v>0</v>
      </c>
      <c r="H8" s="69"/>
      <c r="I8" s="15">
        <v>0</v>
      </c>
      <c r="J8" s="69"/>
      <c r="K8" s="15">
        <v>30110937</v>
      </c>
      <c r="L8" s="69"/>
      <c r="M8" s="15">
        <v>505271518735</v>
      </c>
      <c r="N8" s="69"/>
      <c r="O8" s="15">
        <v>491739426469</v>
      </c>
      <c r="P8" s="69"/>
      <c r="Q8" s="140">
        <v>13532092266</v>
      </c>
      <c r="R8" s="140"/>
      <c r="T8" s="82"/>
      <c r="U8" s="83"/>
      <c r="V8" s="84"/>
      <c r="W8" s="84"/>
      <c r="X8" s="84"/>
      <c r="Y8" s="82"/>
      <c r="Z8" s="82"/>
      <c r="AA8" s="84"/>
    </row>
    <row r="9" spans="1:27" ht="30" customHeight="1" x14ac:dyDescent="0.2">
      <c r="A9" s="6" t="s">
        <v>13</v>
      </c>
      <c r="C9" s="15">
        <v>0</v>
      </c>
      <c r="D9" s="69"/>
      <c r="E9" s="15">
        <v>0</v>
      </c>
      <c r="F9" s="69"/>
      <c r="G9" s="15">
        <v>0</v>
      </c>
      <c r="H9" s="69"/>
      <c r="I9" s="15">
        <v>0</v>
      </c>
      <c r="J9" s="69"/>
      <c r="K9" s="15">
        <v>4894670</v>
      </c>
      <c r="L9" s="69"/>
      <c r="M9" s="15">
        <v>9124213294</v>
      </c>
      <c r="N9" s="69"/>
      <c r="O9" s="15">
        <v>13868873312</v>
      </c>
      <c r="P9" s="69"/>
      <c r="Q9" s="141">
        <v>-4744660018</v>
      </c>
      <c r="R9" s="141"/>
      <c r="T9" s="82"/>
      <c r="U9" s="83"/>
      <c r="V9" s="84"/>
      <c r="W9" s="84"/>
      <c r="X9" s="84"/>
      <c r="Y9" s="84"/>
      <c r="Z9" s="82"/>
      <c r="AA9" s="84"/>
    </row>
    <row r="10" spans="1:27" ht="30" customHeight="1" x14ac:dyDescent="0.2">
      <c r="A10" s="6" t="s">
        <v>39</v>
      </c>
      <c r="C10" s="15">
        <v>0</v>
      </c>
      <c r="D10" s="69"/>
      <c r="E10" s="15">
        <v>0</v>
      </c>
      <c r="F10" s="69"/>
      <c r="G10" s="15">
        <v>0</v>
      </c>
      <c r="H10" s="69"/>
      <c r="I10" s="15">
        <v>0</v>
      </c>
      <c r="J10" s="69"/>
      <c r="K10" s="15">
        <v>2978554</v>
      </c>
      <c r="L10" s="69"/>
      <c r="M10" s="15">
        <v>30863776548</v>
      </c>
      <c r="N10" s="69"/>
      <c r="O10" s="15">
        <v>29999995888</v>
      </c>
      <c r="P10" s="69"/>
      <c r="Q10" s="140">
        <v>863780660</v>
      </c>
      <c r="R10" s="140"/>
      <c r="T10" s="82"/>
      <c r="U10" s="83"/>
      <c r="V10" s="82"/>
      <c r="W10" s="84"/>
      <c r="X10" s="84"/>
      <c r="Y10" s="84"/>
      <c r="Z10" s="84"/>
      <c r="AA10" s="84"/>
    </row>
    <row r="11" spans="1:27" ht="30" customHeight="1" x14ac:dyDescent="0.2">
      <c r="A11" s="6" t="s">
        <v>148</v>
      </c>
      <c r="C11" s="15">
        <v>0</v>
      </c>
      <c r="D11" s="69"/>
      <c r="E11" s="15">
        <v>0</v>
      </c>
      <c r="F11" s="69"/>
      <c r="G11" s="15">
        <v>0</v>
      </c>
      <c r="H11" s="69"/>
      <c r="I11" s="15">
        <v>0</v>
      </c>
      <c r="J11" s="69"/>
      <c r="K11" s="15">
        <v>2000000</v>
      </c>
      <c r="L11" s="69"/>
      <c r="M11" s="15">
        <v>20956809051</v>
      </c>
      <c r="N11" s="69"/>
      <c r="O11" s="15">
        <v>20023200000</v>
      </c>
      <c r="P11" s="69"/>
      <c r="Q11" s="140">
        <v>933609051</v>
      </c>
      <c r="R11" s="140"/>
      <c r="T11" s="82"/>
      <c r="U11" s="83"/>
      <c r="V11" s="82"/>
      <c r="W11" s="84"/>
      <c r="X11" s="84"/>
      <c r="Y11" s="82"/>
      <c r="Z11" s="84"/>
      <c r="AA11" s="84"/>
    </row>
    <row r="12" spans="1:27" ht="30" customHeight="1" x14ac:dyDescent="0.2">
      <c r="A12" s="6" t="s">
        <v>135</v>
      </c>
      <c r="C12" s="15">
        <v>0</v>
      </c>
      <c r="D12" s="69"/>
      <c r="E12" s="15">
        <v>0</v>
      </c>
      <c r="F12" s="69"/>
      <c r="G12" s="15">
        <v>0</v>
      </c>
      <c r="H12" s="69"/>
      <c r="I12" s="15">
        <v>0</v>
      </c>
      <c r="J12" s="69"/>
      <c r="K12" s="15">
        <v>59</v>
      </c>
      <c r="L12" s="69"/>
      <c r="M12" s="15">
        <v>1765336</v>
      </c>
      <c r="N12" s="69"/>
      <c r="O12" s="15">
        <v>1214080</v>
      </c>
      <c r="P12" s="69"/>
      <c r="Q12" s="140">
        <v>551256</v>
      </c>
      <c r="R12" s="140"/>
      <c r="T12" s="82"/>
      <c r="U12" s="83"/>
      <c r="V12" s="84"/>
      <c r="W12" s="84"/>
      <c r="X12" s="84"/>
      <c r="Y12" s="84"/>
      <c r="Z12" s="84"/>
      <c r="AA12" s="84"/>
    </row>
    <row r="13" spans="1:27" ht="30" customHeight="1" x14ac:dyDescent="0.2">
      <c r="A13" s="6" t="s">
        <v>136</v>
      </c>
      <c r="C13" s="15">
        <v>0</v>
      </c>
      <c r="D13" s="69"/>
      <c r="E13" s="15">
        <v>0</v>
      </c>
      <c r="F13" s="69"/>
      <c r="G13" s="15">
        <v>0</v>
      </c>
      <c r="H13" s="69"/>
      <c r="I13" s="15">
        <v>0</v>
      </c>
      <c r="J13" s="69"/>
      <c r="K13" s="15">
        <v>140</v>
      </c>
      <c r="L13" s="69"/>
      <c r="M13" s="15">
        <v>900413</v>
      </c>
      <c r="N13" s="69"/>
      <c r="O13" s="15">
        <v>1189257</v>
      </c>
      <c r="P13" s="69"/>
      <c r="Q13" s="141">
        <v>-288844</v>
      </c>
      <c r="R13" s="141"/>
      <c r="T13" s="82"/>
      <c r="U13" s="83"/>
      <c r="V13" s="84"/>
      <c r="W13" s="84"/>
      <c r="X13" s="84"/>
      <c r="Y13" s="84"/>
      <c r="Z13" s="84"/>
      <c r="AA13" s="84"/>
    </row>
    <row r="14" spans="1:27" ht="30" customHeight="1" x14ac:dyDescent="0.2">
      <c r="A14" s="6" t="s">
        <v>137</v>
      </c>
      <c r="C14" s="15">
        <v>0</v>
      </c>
      <c r="D14" s="69"/>
      <c r="E14" s="15">
        <v>0</v>
      </c>
      <c r="F14" s="69"/>
      <c r="G14" s="15">
        <v>0</v>
      </c>
      <c r="H14" s="69"/>
      <c r="I14" s="15">
        <v>0</v>
      </c>
      <c r="J14" s="69"/>
      <c r="K14" s="15">
        <v>1368920</v>
      </c>
      <c r="L14" s="69"/>
      <c r="M14" s="15">
        <v>3405278961</v>
      </c>
      <c r="N14" s="69"/>
      <c r="O14" s="15">
        <v>2978736313</v>
      </c>
      <c r="P14" s="69"/>
      <c r="Q14" s="140">
        <v>426542648</v>
      </c>
      <c r="R14" s="140"/>
      <c r="T14" s="82"/>
      <c r="U14" s="83"/>
      <c r="V14" s="82"/>
      <c r="W14" s="84"/>
      <c r="X14" s="84"/>
      <c r="Y14" s="84"/>
      <c r="Z14" s="84"/>
      <c r="AA14" s="84"/>
    </row>
    <row r="15" spans="1:27" ht="30" customHeight="1" x14ac:dyDescent="0.2">
      <c r="A15" s="6" t="s">
        <v>138</v>
      </c>
      <c r="C15" s="15">
        <v>0</v>
      </c>
      <c r="D15" s="69"/>
      <c r="E15" s="15">
        <v>0</v>
      </c>
      <c r="F15" s="69"/>
      <c r="G15" s="15">
        <v>0</v>
      </c>
      <c r="H15" s="69"/>
      <c r="I15" s="15">
        <v>0</v>
      </c>
      <c r="J15" s="69"/>
      <c r="K15" s="15">
        <v>19612335</v>
      </c>
      <c r="L15" s="69"/>
      <c r="M15" s="15">
        <v>120967529464</v>
      </c>
      <c r="N15" s="69"/>
      <c r="O15" s="15">
        <v>114717346200</v>
      </c>
      <c r="P15" s="69"/>
      <c r="Q15" s="140">
        <v>6250183264</v>
      </c>
      <c r="R15" s="140"/>
      <c r="T15" s="82"/>
      <c r="U15" s="83"/>
      <c r="V15" s="84"/>
      <c r="W15" s="84"/>
      <c r="X15" s="84"/>
      <c r="Y15" s="82"/>
      <c r="Z15" s="82"/>
      <c r="AA15" s="84"/>
    </row>
    <row r="16" spans="1:27" ht="30" customHeight="1" x14ac:dyDescent="0.2">
      <c r="A16" s="6" t="s">
        <v>139</v>
      </c>
      <c r="C16" s="15">
        <v>0</v>
      </c>
      <c r="D16" s="69"/>
      <c r="E16" s="15">
        <v>0</v>
      </c>
      <c r="F16" s="69"/>
      <c r="G16" s="15">
        <v>0</v>
      </c>
      <c r="H16" s="69"/>
      <c r="I16" s="15">
        <v>0</v>
      </c>
      <c r="J16" s="69"/>
      <c r="K16" s="15">
        <v>704</v>
      </c>
      <c r="L16" s="69"/>
      <c r="M16" s="15">
        <v>2279288</v>
      </c>
      <c r="N16" s="69"/>
      <c r="O16" s="15">
        <v>1738342</v>
      </c>
      <c r="P16" s="69"/>
      <c r="Q16" s="140">
        <v>540946</v>
      </c>
      <c r="R16" s="140"/>
      <c r="T16" s="82"/>
      <c r="U16" s="83"/>
      <c r="V16" s="84"/>
      <c r="W16" s="84"/>
      <c r="X16" s="84"/>
      <c r="Y16" s="84"/>
      <c r="Z16" s="84"/>
      <c r="AA16" s="84"/>
    </row>
    <row r="17" spans="1:27" ht="30" customHeight="1" x14ac:dyDescent="0.2">
      <c r="A17" s="6" t="s">
        <v>140</v>
      </c>
      <c r="C17" s="15">
        <v>0</v>
      </c>
      <c r="D17" s="69"/>
      <c r="E17" s="15">
        <v>0</v>
      </c>
      <c r="F17" s="69"/>
      <c r="G17" s="15">
        <v>0</v>
      </c>
      <c r="H17" s="69"/>
      <c r="I17" s="15">
        <v>0</v>
      </c>
      <c r="J17" s="69"/>
      <c r="K17" s="15">
        <v>39</v>
      </c>
      <c r="L17" s="69"/>
      <c r="M17" s="15">
        <v>986647</v>
      </c>
      <c r="N17" s="69"/>
      <c r="O17" s="15">
        <v>745534</v>
      </c>
      <c r="P17" s="69"/>
      <c r="Q17" s="140">
        <v>241113</v>
      </c>
      <c r="R17" s="140"/>
      <c r="T17" s="82"/>
      <c r="U17" s="83"/>
      <c r="V17" s="82"/>
      <c r="W17" s="84"/>
      <c r="X17" s="84"/>
      <c r="Y17" s="82"/>
      <c r="Z17" s="84"/>
      <c r="AA17" s="84"/>
    </row>
    <row r="18" spans="1:27" ht="30" customHeight="1" x14ac:dyDescent="0.2">
      <c r="A18" s="6" t="s">
        <v>149</v>
      </c>
      <c r="C18" s="15">
        <v>0</v>
      </c>
      <c r="D18" s="69"/>
      <c r="E18" s="15">
        <v>0</v>
      </c>
      <c r="F18" s="69"/>
      <c r="G18" s="15">
        <v>0</v>
      </c>
      <c r="H18" s="69"/>
      <c r="I18" s="15">
        <v>0</v>
      </c>
      <c r="J18" s="69"/>
      <c r="K18" s="15">
        <v>4937294</v>
      </c>
      <c r="L18" s="69"/>
      <c r="M18" s="15">
        <v>52754986390</v>
      </c>
      <c r="N18" s="69"/>
      <c r="O18" s="15">
        <v>51639137946</v>
      </c>
      <c r="P18" s="69"/>
      <c r="Q18" s="140">
        <v>1115848444</v>
      </c>
      <c r="R18" s="140"/>
      <c r="T18" s="82"/>
      <c r="U18" s="83"/>
      <c r="V18" s="84"/>
      <c r="W18" s="84"/>
      <c r="X18" s="84"/>
      <c r="Y18" s="82"/>
      <c r="Z18" s="82"/>
      <c r="AA18" s="84"/>
    </row>
    <row r="19" spans="1:27" ht="30" customHeight="1" x14ac:dyDescent="0.2">
      <c r="A19" s="6" t="s">
        <v>141</v>
      </c>
      <c r="C19" s="15">
        <v>0</v>
      </c>
      <c r="D19" s="69"/>
      <c r="E19" s="15">
        <v>0</v>
      </c>
      <c r="F19" s="69"/>
      <c r="G19" s="15">
        <v>0</v>
      </c>
      <c r="H19" s="69"/>
      <c r="I19" s="15">
        <v>0</v>
      </c>
      <c r="J19" s="69"/>
      <c r="K19" s="15">
        <v>197</v>
      </c>
      <c r="L19" s="69"/>
      <c r="M19" s="15">
        <v>2326437</v>
      </c>
      <c r="N19" s="69"/>
      <c r="O19" s="15">
        <v>1697707</v>
      </c>
      <c r="P19" s="69"/>
      <c r="Q19" s="140">
        <v>628730</v>
      </c>
      <c r="R19" s="140"/>
      <c r="T19" s="82"/>
      <c r="U19" s="83"/>
      <c r="V19" s="84"/>
      <c r="W19" s="84"/>
      <c r="X19" s="84"/>
      <c r="Y19" s="82"/>
      <c r="Z19" s="82"/>
      <c r="AA19" s="84"/>
    </row>
    <row r="20" spans="1:27" ht="30" customHeight="1" x14ac:dyDescent="0.2">
      <c r="A20" s="6" t="s">
        <v>142</v>
      </c>
      <c r="C20" s="15">
        <v>0</v>
      </c>
      <c r="D20" s="69"/>
      <c r="E20" s="15">
        <v>0</v>
      </c>
      <c r="F20" s="69"/>
      <c r="G20" s="15">
        <v>0</v>
      </c>
      <c r="H20" s="69"/>
      <c r="I20" s="15">
        <v>0</v>
      </c>
      <c r="J20" s="69"/>
      <c r="K20" s="15">
        <v>602307</v>
      </c>
      <c r="L20" s="69"/>
      <c r="M20" s="15">
        <v>1733141822</v>
      </c>
      <c r="N20" s="69"/>
      <c r="O20" s="15">
        <v>1849456191</v>
      </c>
      <c r="P20" s="69"/>
      <c r="Q20" s="141">
        <v>-116314369</v>
      </c>
      <c r="R20" s="141"/>
      <c r="T20" s="82"/>
      <c r="U20" s="83"/>
      <c r="V20" s="82"/>
      <c r="W20" s="84"/>
      <c r="X20" s="84"/>
      <c r="Y20" s="84"/>
      <c r="Z20" s="84"/>
      <c r="AA20" s="84"/>
    </row>
    <row r="21" spans="1:27" ht="30" customHeight="1" x14ac:dyDescent="0.2">
      <c r="A21" s="6" t="s">
        <v>150</v>
      </c>
      <c r="C21" s="15">
        <v>0</v>
      </c>
      <c r="D21" s="69"/>
      <c r="E21" s="15">
        <v>0</v>
      </c>
      <c r="F21" s="69"/>
      <c r="G21" s="15">
        <v>0</v>
      </c>
      <c r="H21" s="69"/>
      <c r="I21" s="15">
        <v>0</v>
      </c>
      <c r="J21" s="69"/>
      <c r="K21" s="15">
        <v>6000</v>
      </c>
      <c r="L21" s="69"/>
      <c r="M21" s="15">
        <v>60853838</v>
      </c>
      <c r="N21" s="69"/>
      <c r="O21" s="15">
        <v>60682307</v>
      </c>
      <c r="P21" s="69"/>
      <c r="Q21" s="140">
        <v>171531</v>
      </c>
      <c r="R21" s="140"/>
      <c r="T21" s="82"/>
      <c r="U21" s="83"/>
      <c r="V21" s="84"/>
      <c r="W21" s="84"/>
      <c r="X21" s="84"/>
      <c r="Y21" s="84"/>
      <c r="Z21" s="84"/>
      <c r="AA21" s="84"/>
    </row>
    <row r="22" spans="1:27" ht="30" customHeight="1" x14ac:dyDescent="0.2">
      <c r="A22" s="6" t="s">
        <v>143</v>
      </c>
      <c r="C22" s="15">
        <v>0</v>
      </c>
      <c r="D22" s="69"/>
      <c r="E22" s="15">
        <v>0</v>
      </c>
      <c r="F22" s="69"/>
      <c r="G22" s="15">
        <v>0</v>
      </c>
      <c r="H22" s="69"/>
      <c r="I22" s="15">
        <v>0</v>
      </c>
      <c r="J22" s="69"/>
      <c r="K22" s="15">
        <v>3528294</v>
      </c>
      <c r="L22" s="69"/>
      <c r="M22" s="15">
        <v>49470528124</v>
      </c>
      <c r="N22" s="69"/>
      <c r="O22" s="15">
        <v>78914264640</v>
      </c>
      <c r="P22" s="69"/>
      <c r="Q22" s="141">
        <v>-29443736516</v>
      </c>
      <c r="R22" s="141"/>
      <c r="T22" s="82"/>
      <c r="U22" s="83"/>
      <c r="V22" s="84"/>
      <c r="W22" s="84"/>
      <c r="X22" s="84"/>
      <c r="Y22" s="84"/>
      <c r="Z22" s="82"/>
      <c r="AA22" s="84"/>
    </row>
    <row r="23" spans="1:27" ht="30" customHeight="1" x14ac:dyDescent="0.2">
      <c r="A23" s="6" t="s">
        <v>144</v>
      </c>
      <c r="C23" s="15">
        <v>0</v>
      </c>
      <c r="D23" s="69"/>
      <c r="E23" s="15">
        <v>0</v>
      </c>
      <c r="F23" s="69"/>
      <c r="G23" s="15">
        <v>0</v>
      </c>
      <c r="H23" s="69"/>
      <c r="I23" s="15">
        <v>0</v>
      </c>
      <c r="J23" s="69"/>
      <c r="K23" s="15">
        <v>1362822</v>
      </c>
      <c r="L23" s="69"/>
      <c r="M23" s="15">
        <v>5612183317</v>
      </c>
      <c r="N23" s="69"/>
      <c r="O23" s="15">
        <v>6990320158</v>
      </c>
      <c r="P23" s="69"/>
      <c r="Q23" s="141">
        <v>-1378136841</v>
      </c>
      <c r="R23" s="141"/>
      <c r="T23" s="82"/>
      <c r="U23" s="83"/>
      <c r="V23" s="84"/>
      <c r="W23" s="84"/>
      <c r="X23" s="84"/>
      <c r="Y23" s="84"/>
      <c r="Z23" s="84"/>
      <c r="AA23" s="84"/>
    </row>
    <row r="24" spans="1:27" ht="30" customHeight="1" x14ac:dyDescent="0.2">
      <c r="A24" s="6" t="s">
        <v>145</v>
      </c>
      <c r="C24" s="15">
        <v>0</v>
      </c>
      <c r="D24" s="69"/>
      <c r="E24" s="15">
        <v>0</v>
      </c>
      <c r="F24" s="69"/>
      <c r="G24" s="15">
        <v>0</v>
      </c>
      <c r="H24" s="69"/>
      <c r="I24" s="15">
        <v>0</v>
      </c>
      <c r="J24" s="69"/>
      <c r="K24" s="15">
        <v>29</v>
      </c>
      <c r="L24" s="69"/>
      <c r="M24" s="15">
        <v>2531053</v>
      </c>
      <c r="N24" s="69"/>
      <c r="O24" s="15">
        <v>1906244</v>
      </c>
      <c r="P24" s="69"/>
      <c r="Q24" s="140">
        <v>624809</v>
      </c>
      <c r="R24" s="140"/>
      <c r="T24" s="82"/>
      <c r="U24" s="83"/>
      <c r="V24" s="84"/>
      <c r="W24" s="84"/>
      <c r="X24" s="84"/>
      <c r="Y24" s="84"/>
      <c r="Z24" s="84"/>
      <c r="AA24" s="84"/>
    </row>
    <row r="25" spans="1:27" ht="30" customHeight="1" x14ac:dyDescent="0.2">
      <c r="A25" s="6" t="s">
        <v>146</v>
      </c>
      <c r="C25" s="15">
        <v>0</v>
      </c>
      <c r="D25" s="69"/>
      <c r="E25" s="15">
        <v>0</v>
      </c>
      <c r="F25" s="69"/>
      <c r="G25" s="15">
        <v>0</v>
      </c>
      <c r="H25" s="69"/>
      <c r="I25" s="15">
        <v>0</v>
      </c>
      <c r="J25" s="69"/>
      <c r="K25" s="15">
        <v>401642</v>
      </c>
      <c r="L25" s="69"/>
      <c r="M25" s="15">
        <v>2571544617</v>
      </c>
      <c r="N25" s="69"/>
      <c r="O25" s="15">
        <v>2758832909</v>
      </c>
      <c r="P25" s="69"/>
      <c r="Q25" s="141">
        <v>-187288292</v>
      </c>
      <c r="R25" s="141"/>
      <c r="T25" s="82"/>
      <c r="U25" s="83"/>
      <c r="V25" s="82"/>
      <c r="W25" s="84"/>
      <c r="X25" s="84"/>
      <c r="Y25" s="84"/>
      <c r="Z25" s="84"/>
      <c r="AA25" s="84"/>
    </row>
    <row r="26" spans="1:27" ht="30" customHeight="1" x14ac:dyDescent="0.2">
      <c r="A26" s="6" t="s">
        <v>147</v>
      </c>
      <c r="C26" s="15">
        <v>0</v>
      </c>
      <c r="D26" s="69"/>
      <c r="E26" s="15">
        <v>0</v>
      </c>
      <c r="F26" s="69"/>
      <c r="G26" s="15">
        <v>0</v>
      </c>
      <c r="H26" s="69"/>
      <c r="I26" s="15">
        <v>0</v>
      </c>
      <c r="J26" s="69"/>
      <c r="K26" s="15">
        <v>639706</v>
      </c>
      <c r="L26" s="69"/>
      <c r="M26" s="15">
        <v>7002293157</v>
      </c>
      <c r="N26" s="69"/>
      <c r="O26" s="15">
        <v>8819929522</v>
      </c>
      <c r="P26" s="69"/>
      <c r="Q26" s="141">
        <v>-1817636365</v>
      </c>
      <c r="R26" s="141"/>
      <c r="T26" s="82"/>
      <c r="U26" s="83"/>
      <c r="V26" s="84"/>
      <c r="W26" s="84"/>
      <c r="X26" s="84"/>
      <c r="Y26" s="84"/>
      <c r="Z26" s="84"/>
      <c r="AA26" s="84"/>
    </row>
    <row r="27" spans="1:27" ht="30" customHeight="1" x14ac:dyDescent="0.2">
      <c r="A27" s="6" t="s">
        <v>68</v>
      </c>
      <c r="C27" s="15">
        <v>0</v>
      </c>
      <c r="D27" s="69"/>
      <c r="E27" s="15">
        <v>0</v>
      </c>
      <c r="F27" s="69"/>
      <c r="G27" s="15">
        <v>0</v>
      </c>
      <c r="H27" s="69"/>
      <c r="I27" s="15">
        <v>0</v>
      </c>
      <c r="J27" s="69"/>
      <c r="K27" s="15">
        <v>500000</v>
      </c>
      <c r="L27" s="69"/>
      <c r="M27" s="15">
        <v>499770000000</v>
      </c>
      <c r="N27" s="69"/>
      <c r="O27" s="15">
        <v>514906656250</v>
      </c>
      <c r="P27" s="69"/>
      <c r="Q27" s="141">
        <v>-15136656250</v>
      </c>
      <c r="R27" s="141"/>
      <c r="T27" s="82"/>
      <c r="U27" s="83"/>
      <c r="V27" s="84"/>
      <c r="W27" s="84"/>
      <c r="X27" s="84"/>
      <c r="Y27" s="84"/>
      <c r="Z27" s="84"/>
      <c r="AA27" s="84"/>
    </row>
    <row r="28" spans="1:27" ht="30" customHeight="1" x14ac:dyDescent="0.2">
      <c r="A28" s="6" t="s">
        <v>153</v>
      </c>
      <c r="C28" s="15">
        <v>0</v>
      </c>
      <c r="D28" s="69"/>
      <c r="E28" s="15">
        <v>0</v>
      </c>
      <c r="F28" s="69"/>
      <c r="G28" s="15">
        <v>0</v>
      </c>
      <c r="H28" s="69"/>
      <c r="I28" s="15">
        <v>0</v>
      </c>
      <c r="J28" s="69"/>
      <c r="K28" s="15">
        <v>279800</v>
      </c>
      <c r="L28" s="69"/>
      <c r="M28" s="15">
        <v>279779911250</v>
      </c>
      <c r="N28" s="69"/>
      <c r="O28" s="15">
        <v>279749286250</v>
      </c>
      <c r="P28" s="69"/>
      <c r="Q28" s="140">
        <v>30625000</v>
      </c>
      <c r="R28" s="140"/>
      <c r="T28" s="153"/>
      <c r="U28" s="153"/>
      <c r="V28" s="79"/>
      <c r="W28" s="84"/>
      <c r="X28" s="84"/>
      <c r="Y28" s="84"/>
      <c r="Z28" s="84"/>
      <c r="AA28" s="84"/>
    </row>
    <row r="29" spans="1:27" ht="30" customHeight="1" x14ac:dyDescent="0.2">
      <c r="A29" s="6" t="s">
        <v>154</v>
      </c>
      <c r="C29" s="15">
        <v>0</v>
      </c>
      <c r="D29" s="69"/>
      <c r="E29" s="15">
        <v>0</v>
      </c>
      <c r="F29" s="69"/>
      <c r="G29" s="15">
        <v>0</v>
      </c>
      <c r="H29" s="69"/>
      <c r="I29" s="15">
        <v>0</v>
      </c>
      <c r="J29" s="69"/>
      <c r="K29" s="15">
        <v>100000</v>
      </c>
      <c r="L29" s="69"/>
      <c r="M29" s="15">
        <v>99984375000</v>
      </c>
      <c r="N29" s="69"/>
      <c r="O29" s="15">
        <v>99981875000</v>
      </c>
      <c r="P29" s="69"/>
      <c r="Q29" s="140">
        <v>2500000</v>
      </c>
      <c r="R29" s="140"/>
    </row>
    <row r="30" spans="1:27" ht="30" customHeight="1" x14ac:dyDescent="0.2">
      <c r="A30" s="6" t="s">
        <v>155</v>
      </c>
      <c r="C30" s="15">
        <v>0</v>
      </c>
      <c r="D30" s="69"/>
      <c r="E30" s="15">
        <v>0</v>
      </c>
      <c r="F30" s="69"/>
      <c r="G30" s="15">
        <v>0</v>
      </c>
      <c r="H30" s="69"/>
      <c r="I30" s="15">
        <v>0</v>
      </c>
      <c r="J30" s="69"/>
      <c r="K30" s="15">
        <v>335000</v>
      </c>
      <c r="L30" s="69"/>
      <c r="M30" s="15">
        <v>334645408345</v>
      </c>
      <c r="N30" s="69"/>
      <c r="O30" s="15">
        <v>329689777894</v>
      </c>
      <c r="P30" s="69"/>
      <c r="Q30" s="140">
        <v>4955630451</v>
      </c>
      <c r="R30" s="140"/>
    </row>
    <row r="31" spans="1:27" ht="30" customHeight="1" x14ac:dyDescent="0.2">
      <c r="A31" s="6" t="s">
        <v>156</v>
      </c>
      <c r="C31" s="15">
        <v>0</v>
      </c>
      <c r="D31" s="69"/>
      <c r="E31" s="15">
        <v>0</v>
      </c>
      <c r="F31" s="69"/>
      <c r="G31" s="15">
        <v>0</v>
      </c>
      <c r="H31" s="69"/>
      <c r="I31" s="15">
        <v>0</v>
      </c>
      <c r="J31" s="69"/>
      <c r="K31" s="15">
        <v>1593376</v>
      </c>
      <c r="L31" s="69"/>
      <c r="M31" s="15">
        <v>1407489233039</v>
      </c>
      <c r="N31" s="69"/>
      <c r="O31" s="15">
        <v>1405236353817</v>
      </c>
      <c r="P31" s="69"/>
      <c r="Q31" s="140">
        <v>2252879222</v>
      </c>
      <c r="R31" s="140"/>
    </row>
    <row r="32" spans="1:27" ht="30" customHeight="1" x14ac:dyDescent="0.2">
      <c r="A32" s="6" t="s">
        <v>157</v>
      </c>
      <c r="C32" s="15">
        <v>0</v>
      </c>
      <c r="D32" s="69"/>
      <c r="E32" s="15">
        <v>0</v>
      </c>
      <c r="F32" s="69"/>
      <c r="G32" s="15">
        <v>0</v>
      </c>
      <c r="H32" s="69"/>
      <c r="I32" s="15">
        <v>0</v>
      </c>
      <c r="J32" s="69"/>
      <c r="K32" s="15">
        <v>5550519</v>
      </c>
      <c r="L32" s="69"/>
      <c r="M32" s="15">
        <v>4702336597357</v>
      </c>
      <c r="N32" s="69"/>
      <c r="O32" s="15">
        <v>4697822981527</v>
      </c>
      <c r="P32" s="69"/>
      <c r="Q32" s="140">
        <v>4513615830</v>
      </c>
      <c r="R32" s="140"/>
    </row>
    <row r="33" spans="1:18" ht="30" customHeight="1" x14ac:dyDescent="0.2">
      <c r="A33" s="6" t="s">
        <v>158</v>
      </c>
      <c r="C33" s="15">
        <v>0</v>
      </c>
      <c r="D33" s="69"/>
      <c r="E33" s="15">
        <v>0</v>
      </c>
      <c r="F33" s="69"/>
      <c r="G33" s="15">
        <v>0</v>
      </c>
      <c r="H33" s="69"/>
      <c r="I33" s="15">
        <v>0</v>
      </c>
      <c r="J33" s="69"/>
      <c r="K33" s="15">
        <v>1668922</v>
      </c>
      <c r="L33" s="69"/>
      <c r="M33" s="15">
        <v>1374742635620</v>
      </c>
      <c r="N33" s="69"/>
      <c r="O33" s="15">
        <v>1369014646894</v>
      </c>
      <c r="P33" s="69"/>
      <c r="Q33" s="140">
        <v>5727988726</v>
      </c>
      <c r="R33" s="140"/>
    </row>
    <row r="34" spans="1:18" ht="30" customHeight="1" x14ac:dyDescent="0.2">
      <c r="A34" s="6" t="s">
        <v>159</v>
      </c>
      <c r="C34" s="15">
        <v>0</v>
      </c>
      <c r="D34" s="69"/>
      <c r="E34" s="15">
        <v>0</v>
      </c>
      <c r="F34" s="69"/>
      <c r="G34" s="15">
        <v>0</v>
      </c>
      <c r="H34" s="69"/>
      <c r="I34" s="15">
        <v>0</v>
      </c>
      <c r="J34" s="69"/>
      <c r="K34" s="15">
        <v>1199560</v>
      </c>
      <c r="L34" s="69"/>
      <c r="M34" s="15">
        <v>1033064043753</v>
      </c>
      <c r="N34" s="69"/>
      <c r="O34" s="15">
        <v>1031323636743</v>
      </c>
      <c r="P34" s="69"/>
      <c r="Q34" s="140">
        <v>1740407010</v>
      </c>
      <c r="R34" s="140"/>
    </row>
    <row r="35" spans="1:18" ht="30" customHeight="1" x14ac:dyDescent="0.2">
      <c r="A35" s="6" t="s">
        <v>160</v>
      </c>
      <c r="C35" s="15">
        <v>0</v>
      </c>
      <c r="D35" s="69"/>
      <c r="E35" s="15">
        <v>0</v>
      </c>
      <c r="F35" s="69"/>
      <c r="G35" s="15">
        <v>0</v>
      </c>
      <c r="H35" s="69"/>
      <c r="I35" s="15">
        <v>0</v>
      </c>
      <c r="J35" s="69"/>
      <c r="K35" s="15">
        <v>337790</v>
      </c>
      <c r="L35" s="69"/>
      <c r="M35" s="15">
        <v>304377015913</v>
      </c>
      <c r="N35" s="69"/>
      <c r="O35" s="15">
        <v>303692607957</v>
      </c>
      <c r="P35" s="69"/>
      <c r="Q35" s="140">
        <v>684407956</v>
      </c>
      <c r="R35" s="140"/>
    </row>
    <row r="36" spans="1:18" ht="30" customHeight="1" x14ac:dyDescent="0.2">
      <c r="A36" s="6" t="s">
        <v>161</v>
      </c>
      <c r="C36" s="15">
        <v>0</v>
      </c>
      <c r="D36" s="69"/>
      <c r="E36" s="15">
        <v>0</v>
      </c>
      <c r="F36" s="69"/>
      <c r="G36" s="15">
        <v>0</v>
      </c>
      <c r="H36" s="69"/>
      <c r="I36" s="15">
        <v>0</v>
      </c>
      <c r="J36" s="69"/>
      <c r="K36" s="15">
        <v>1287256</v>
      </c>
      <c r="L36" s="69"/>
      <c r="M36" s="15">
        <v>1007803616544</v>
      </c>
      <c r="N36" s="69"/>
      <c r="O36" s="15">
        <v>1005495661600</v>
      </c>
      <c r="P36" s="69"/>
      <c r="Q36" s="140">
        <v>2307954944</v>
      </c>
      <c r="R36" s="140"/>
    </row>
    <row r="37" spans="1:18" ht="30" customHeight="1" x14ac:dyDescent="0.2">
      <c r="A37" s="6" t="s">
        <v>162</v>
      </c>
      <c r="C37" s="15">
        <v>0</v>
      </c>
      <c r="D37" s="69"/>
      <c r="E37" s="15">
        <v>0</v>
      </c>
      <c r="F37" s="69"/>
      <c r="G37" s="15">
        <v>0</v>
      </c>
      <c r="H37" s="69"/>
      <c r="I37" s="15">
        <v>0</v>
      </c>
      <c r="J37" s="69"/>
      <c r="K37" s="15">
        <v>1589220</v>
      </c>
      <c r="L37" s="69"/>
      <c r="M37" s="15">
        <v>1285684407520</v>
      </c>
      <c r="N37" s="69"/>
      <c r="O37" s="15">
        <v>1281725930000</v>
      </c>
      <c r="P37" s="69"/>
      <c r="Q37" s="140">
        <v>3958477520</v>
      </c>
      <c r="R37" s="140"/>
    </row>
    <row r="38" spans="1:18" ht="30" customHeight="1" x14ac:dyDescent="0.2">
      <c r="A38" s="6" t="s">
        <v>163</v>
      </c>
      <c r="C38" s="15">
        <v>0</v>
      </c>
      <c r="D38" s="69"/>
      <c r="E38" s="15">
        <v>0</v>
      </c>
      <c r="F38" s="69"/>
      <c r="G38" s="15">
        <v>0</v>
      </c>
      <c r="H38" s="69"/>
      <c r="I38" s="15">
        <v>0</v>
      </c>
      <c r="J38" s="69"/>
      <c r="K38" s="15">
        <v>1242562</v>
      </c>
      <c r="L38" s="69"/>
      <c r="M38" s="15">
        <v>1002859245572</v>
      </c>
      <c r="N38" s="69"/>
      <c r="O38" s="15">
        <v>1001313736460</v>
      </c>
      <c r="P38" s="69"/>
      <c r="Q38" s="140">
        <v>1545509112</v>
      </c>
      <c r="R38" s="140"/>
    </row>
    <row r="39" spans="1:18" ht="30" customHeight="1" x14ac:dyDescent="0.2">
      <c r="A39" s="6" t="s">
        <v>164</v>
      </c>
      <c r="C39" s="15">
        <v>0</v>
      </c>
      <c r="D39" s="69"/>
      <c r="E39" s="15">
        <v>0</v>
      </c>
      <c r="F39" s="69"/>
      <c r="G39" s="15">
        <v>0</v>
      </c>
      <c r="H39" s="69"/>
      <c r="I39" s="15">
        <v>0</v>
      </c>
      <c r="J39" s="69"/>
      <c r="K39" s="15">
        <v>1657391</v>
      </c>
      <c r="L39" s="69"/>
      <c r="M39" s="15">
        <v>1300070648220</v>
      </c>
      <c r="N39" s="69"/>
      <c r="O39" s="15">
        <v>1295068864798</v>
      </c>
      <c r="P39" s="69"/>
      <c r="Q39" s="140">
        <v>5001783422</v>
      </c>
      <c r="R39" s="140"/>
    </row>
    <row r="40" spans="1:18" ht="30" customHeight="1" x14ac:dyDescent="0.2">
      <c r="A40" s="6" t="s">
        <v>165</v>
      </c>
      <c r="C40" s="15">
        <v>0</v>
      </c>
      <c r="D40" s="69"/>
      <c r="E40" s="15">
        <v>0</v>
      </c>
      <c r="F40" s="69"/>
      <c r="G40" s="15">
        <v>0</v>
      </c>
      <c r="H40" s="69"/>
      <c r="I40" s="15">
        <v>0</v>
      </c>
      <c r="J40" s="69"/>
      <c r="K40" s="15">
        <v>260431</v>
      </c>
      <c r="L40" s="69"/>
      <c r="M40" s="15">
        <v>202175958219</v>
      </c>
      <c r="N40" s="69"/>
      <c r="O40" s="15">
        <v>201395727200</v>
      </c>
      <c r="P40" s="69"/>
      <c r="Q40" s="140">
        <v>780231019</v>
      </c>
      <c r="R40" s="140"/>
    </row>
    <row r="41" spans="1:18" ht="30" customHeight="1" x14ac:dyDescent="0.2">
      <c r="A41" s="6" t="s">
        <v>166</v>
      </c>
      <c r="C41" s="15">
        <v>0</v>
      </c>
      <c r="D41" s="69"/>
      <c r="E41" s="15">
        <v>0</v>
      </c>
      <c r="F41" s="69"/>
      <c r="G41" s="15">
        <v>0</v>
      </c>
      <c r="H41" s="69"/>
      <c r="I41" s="15">
        <v>0</v>
      </c>
      <c r="J41" s="69"/>
      <c r="K41" s="15">
        <v>72200</v>
      </c>
      <c r="L41" s="69"/>
      <c r="M41" s="15">
        <v>70927142125</v>
      </c>
      <c r="N41" s="69"/>
      <c r="O41" s="15">
        <v>70589417348</v>
      </c>
      <c r="P41" s="69"/>
      <c r="Q41" s="140">
        <v>337724777</v>
      </c>
      <c r="R41" s="140"/>
    </row>
    <row r="42" spans="1:18" ht="30" customHeight="1" x14ac:dyDescent="0.2">
      <c r="A42" s="6" t="s">
        <v>167</v>
      </c>
      <c r="C42" s="15">
        <v>0</v>
      </c>
      <c r="D42" s="69"/>
      <c r="E42" s="15">
        <v>0</v>
      </c>
      <c r="F42" s="69"/>
      <c r="G42" s="15">
        <v>0</v>
      </c>
      <c r="H42" s="69"/>
      <c r="I42" s="15">
        <v>0</v>
      </c>
      <c r="J42" s="69"/>
      <c r="K42" s="15">
        <v>281400</v>
      </c>
      <c r="L42" s="69"/>
      <c r="M42" s="15">
        <v>197268934602</v>
      </c>
      <c r="N42" s="69"/>
      <c r="O42" s="15">
        <v>196561053028</v>
      </c>
      <c r="P42" s="69"/>
      <c r="Q42" s="140">
        <v>707881574</v>
      </c>
      <c r="R42" s="140"/>
    </row>
    <row r="43" spans="1:18" ht="30" customHeight="1" x14ac:dyDescent="0.2">
      <c r="A43" s="6" t="s">
        <v>168</v>
      </c>
      <c r="C43" s="15">
        <v>0</v>
      </c>
      <c r="D43" s="69"/>
      <c r="E43" s="15">
        <v>0</v>
      </c>
      <c r="F43" s="69"/>
      <c r="G43" s="15">
        <v>0</v>
      </c>
      <c r="H43" s="69"/>
      <c r="I43" s="15">
        <v>0</v>
      </c>
      <c r="J43" s="69"/>
      <c r="K43" s="15">
        <v>245000</v>
      </c>
      <c r="L43" s="69"/>
      <c r="M43" s="15">
        <v>226116086657</v>
      </c>
      <c r="N43" s="69"/>
      <c r="O43" s="15">
        <v>222885094753</v>
      </c>
      <c r="P43" s="69"/>
      <c r="Q43" s="140">
        <v>3230991904</v>
      </c>
      <c r="R43" s="140"/>
    </row>
    <row r="44" spans="1:18" ht="30" customHeight="1" x14ac:dyDescent="0.2">
      <c r="A44" s="6" t="s">
        <v>169</v>
      </c>
      <c r="C44" s="15">
        <v>0</v>
      </c>
      <c r="D44" s="69"/>
      <c r="E44" s="15">
        <v>0</v>
      </c>
      <c r="F44" s="69"/>
      <c r="G44" s="15">
        <v>0</v>
      </c>
      <c r="H44" s="69"/>
      <c r="I44" s="15">
        <v>0</v>
      </c>
      <c r="J44" s="69"/>
      <c r="K44" s="15">
        <v>66000</v>
      </c>
      <c r="L44" s="69"/>
      <c r="M44" s="15">
        <v>44569330359</v>
      </c>
      <c r="N44" s="69"/>
      <c r="O44" s="15">
        <v>44367716893</v>
      </c>
      <c r="P44" s="69"/>
      <c r="Q44" s="140">
        <v>201613466</v>
      </c>
      <c r="R44" s="140"/>
    </row>
    <row r="45" spans="1:18" ht="30" customHeight="1" x14ac:dyDescent="0.2">
      <c r="A45" s="6" t="s">
        <v>170</v>
      </c>
      <c r="C45" s="15">
        <v>0</v>
      </c>
      <c r="D45" s="69"/>
      <c r="E45" s="15">
        <v>0</v>
      </c>
      <c r="F45" s="69"/>
      <c r="G45" s="15">
        <v>0</v>
      </c>
      <c r="H45" s="69"/>
      <c r="I45" s="15">
        <v>0</v>
      </c>
      <c r="J45" s="69"/>
      <c r="K45" s="15">
        <v>30000</v>
      </c>
      <c r="L45" s="69"/>
      <c r="M45" s="15">
        <v>29370675600</v>
      </c>
      <c r="N45" s="69"/>
      <c r="O45" s="15">
        <v>29994562500</v>
      </c>
      <c r="P45" s="69"/>
      <c r="Q45" s="141">
        <v>-623886900</v>
      </c>
      <c r="R45" s="141"/>
    </row>
    <row r="46" spans="1:18" ht="30" customHeight="1" x14ac:dyDescent="0.2">
      <c r="A46" s="6" t="s">
        <v>171</v>
      </c>
      <c r="C46" s="15">
        <v>0</v>
      </c>
      <c r="D46" s="69"/>
      <c r="E46" s="15">
        <v>0</v>
      </c>
      <c r="F46" s="69"/>
      <c r="G46" s="15">
        <v>0</v>
      </c>
      <c r="H46" s="69"/>
      <c r="I46" s="15">
        <v>0</v>
      </c>
      <c r="J46" s="69"/>
      <c r="K46" s="15">
        <v>77600</v>
      </c>
      <c r="L46" s="69"/>
      <c r="M46" s="15">
        <v>48432749979</v>
      </c>
      <c r="N46" s="69"/>
      <c r="O46" s="15">
        <v>47924832049</v>
      </c>
      <c r="P46" s="69"/>
      <c r="Q46" s="140">
        <v>507917930</v>
      </c>
      <c r="R46" s="140"/>
    </row>
    <row r="47" spans="1:18" ht="30" customHeight="1" x14ac:dyDescent="0.2">
      <c r="A47" s="6" t="s">
        <v>172</v>
      </c>
      <c r="C47" s="15">
        <v>0</v>
      </c>
      <c r="D47" s="69"/>
      <c r="E47" s="15">
        <v>0</v>
      </c>
      <c r="F47" s="69"/>
      <c r="G47" s="15">
        <v>0</v>
      </c>
      <c r="H47" s="69"/>
      <c r="I47" s="15">
        <v>0</v>
      </c>
      <c r="J47" s="69"/>
      <c r="K47" s="15">
        <v>42000</v>
      </c>
      <c r="L47" s="69"/>
      <c r="M47" s="15">
        <v>25574808736</v>
      </c>
      <c r="N47" s="69"/>
      <c r="O47" s="15">
        <v>25378519309</v>
      </c>
      <c r="P47" s="69"/>
      <c r="Q47" s="140">
        <v>196289427</v>
      </c>
      <c r="R47" s="140"/>
    </row>
    <row r="48" spans="1:18" ht="30" customHeight="1" x14ac:dyDescent="0.2">
      <c r="A48" s="6" t="s">
        <v>173</v>
      </c>
      <c r="C48" s="15">
        <v>0</v>
      </c>
      <c r="D48" s="69"/>
      <c r="E48" s="15">
        <v>0</v>
      </c>
      <c r="F48" s="69"/>
      <c r="G48" s="15">
        <v>0</v>
      </c>
      <c r="H48" s="69"/>
      <c r="I48" s="15">
        <v>0</v>
      </c>
      <c r="J48" s="69"/>
      <c r="K48" s="15">
        <v>551600</v>
      </c>
      <c r="L48" s="69"/>
      <c r="M48" s="15">
        <v>465789023475</v>
      </c>
      <c r="N48" s="69"/>
      <c r="O48" s="15">
        <v>457684353672</v>
      </c>
      <c r="P48" s="69"/>
      <c r="Q48" s="140">
        <v>8104669803</v>
      </c>
      <c r="R48" s="140"/>
    </row>
    <row r="49" spans="1:18" ht="30" customHeight="1" x14ac:dyDescent="0.2">
      <c r="A49" s="6" t="s">
        <v>174</v>
      </c>
      <c r="C49" s="15">
        <v>0</v>
      </c>
      <c r="D49" s="69"/>
      <c r="E49" s="15">
        <v>0</v>
      </c>
      <c r="F49" s="69"/>
      <c r="G49" s="15">
        <v>0</v>
      </c>
      <c r="H49" s="69"/>
      <c r="I49" s="15">
        <v>0</v>
      </c>
      <c r="J49" s="69"/>
      <c r="K49" s="15">
        <v>65100</v>
      </c>
      <c r="L49" s="69"/>
      <c r="M49" s="15">
        <v>42368839259</v>
      </c>
      <c r="N49" s="69"/>
      <c r="O49" s="15">
        <v>41988398223</v>
      </c>
      <c r="P49" s="69"/>
      <c r="Q49" s="140">
        <v>380441036</v>
      </c>
      <c r="R49" s="140"/>
    </row>
    <row r="50" spans="1:18" ht="30" customHeight="1" x14ac:dyDescent="0.2">
      <c r="A50" s="6" t="s">
        <v>175</v>
      </c>
      <c r="C50" s="15">
        <v>0</v>
      </c>
      <c r="D50" s="69"/>
      <c r="E50" s="15">
        <v>0</v>
      </c>
      <c r="F50" s="69"/>
      <c r="G50" s="15">
        <v>0</v>
      </c>
      <c r="H50" s="69"/>
      <c r="I50" s="15">
        <v>0</v>
      </c>
      <c r="J50" s="69"/>
      <c r="K50" s="15">
        <v>29300</v>
      </c>
      <c r="L50" s="69"/>
      <c r="M50" s="15">
        <v>18807190580</v>
      </c>
      <c r="N50" s="69"/>
      <c r="O50" s="15">
        <v>18681223414</v>
      </c>
      <c r="P50" s="69"/>
      <c r="Q50" s="140">
        <v>125967166</v>
      </c>
      <c r="R50" s="140"/>
    </row>
    <row r="51" spans="1:18" ht="30" customHeight="1" x14ac:dyDescent="0.2">
      <c r="A51" s="6" t="s">
        <v>176</v>
      </c>
      <c r="C51" s="15">
        <v>0</v>
      </c>
      <c r="D51" s="69"/>
      <c r="E51" s="15">
        <v>0</v>
      </c>
      <c r="F51" s="69"/>
      <c r="G51" s="15">
        <v>0</v>
      </c>
      <c r="H51" s="69"/>
      <c r="I51" s="15">
        <v>0</v>
      </c>
      <c r="J51" s="69"/>
      <c r="K51" s="15">
        <v>800000</v>
      </c>
      <c r="L51" s="69"/>
      <c r="M51" s="15">
        <v>819960000000</v>
      </c>
      <c r="N51" s="69"/>
      <c r="O51" s="15">
        <v>818943868750</v>
      </c>
      <c r="P51" s="69"/>
      <c r="Q51" s="140">
        <v>1016131250</v>
      </c>
      <c r="R51" s="140"/>
    </row>
    <row r="52" spans="1:18" ht="30" customHeight="1" x14ac:dyDescent="0.2">
      <c r="A52" s="6" t="s">
        <v>73</v>
      </c>
      <c r="C52" s="15">
        <v>0</v>
      </c>
      <c r="D52" s="69"/>
      <c r="E52" s="15">
        <v>0</v>
      </c>
      <c r="F52" s="69"/>
      <c r="G52" s="15">
        <v>0</v>
      </c>
      <c r="H52" s="69"/>
      <c r="I52" s="15">
        <v>0</v>
      </c>
      <c r="J52" s="69"/>
      <c r="K52" s="15">
        <v>5000</v>
      </c>
      <c r="L52" s="69"/>
      <c r="M52" s="15">
        <v>4853970060</v>
      </c>
      <c r="N52" s="69"/>
      <c r="O52" s="15">
        <v>4819126374</v>
      </c>
      <c r="P52" s="69"/>
      <c r="Q52" s="140">
        <v>34843686</v>
      </c>
      <c r="R52" s="140"/>
    </row>
    <row r="53" spans="1:18" ht="30" customHeight="1" x14ac:dyDescent="0.2">
      <c r="A53" s="6" t="s">
        <v>274</v>
      </c>
      <c r="C53" s="15">
        <v>428</v>
      </c>
      <c r="D53" s="69"/>
      <c r="E53" s="15">
        <f>232536680-42144</f>
        <v>232494536</v>
      </c>
      <c r="F53" s="69"/>
      <c r="G53" s="15">
        <v>226583299</v>
      </c>
      <c r="H53" s="69"/>
      <c r="I53" s="15">
        <f>E53-G53</f>
        <v>5911237</v>
      </c>
      <c r="J53" s="69"/>
      <c r="K53" s="15">
        <f>C53</f>
        <v>428</v>
      </c>
      <c r="L53" s="69"/>
      <c r="M53" s="15">
        <f>E53</f>
        <v>232494536</v>
      </c>
      <c r="N53" s="69"/>
      <c r="O53" s="15">
        <f>G53</f>
        <v>226583299</v>
      </c>
      <c r="P53" s="69"/>
      <c r="Q53" s="150">
        <f>I53</f>
        <v>5911237</v>
      </c>
      <c r="R53" s="150"/>
    </row>
    <row r="54" spans="1:18" s="34" customFormat="1" ht="30" customHeight="1" x14ac:dyDescent="0.25">
      <c r="A54" s="5" t="s">
        <v>15</v>
      </c>
      <c r="C54" s="74">
        <f>SUM(C7:C53)</f>
        <v>428</v>
      </c>
      <c r="D54" s="75"/>
      <c r="E54" s="74">
        <f>SUM(E7:E53)</f>
        <v>232494536</v>
      </c>
      <c r="F54" s="75"/>
      <c r="G54" s="74">
        <f>SUM(G7:G53)</f>
        <v>226583299</v>
      </c>
      <c r="H54" s="75"/>
      <c r="I54" s="74">
        <f>SUM(I7:I53)</f>
        <v>5911237</v>
      </c>
      <c r="J54" s="75"/>
      <c r="K54" s="74">
        <f>SUM(K7:K53)</f>
        <v>122923823</v>
      </c>
      <c r="L54" s="75"/>
      <c r="M54" s="74">
        <f>SUM(M7:M53)</f>
        <v>18010937179633</v>
      </c>
      <c r="N54" s="75"/>
      <c r="O54" s="74">
        <f>SUM(O7:O53)</f>
        <v>17981917380168</v>
      </c>
      <c r="P54" s="75"/>
      <c r="Q54" s="149">
        <f>SUM(Q7:R53)</f>
        <v>29019799465</v>
      </c>
      <c r="R54" s="149"/>
    </row>
  </sheetData>
  <mergeCells count="58">
    <mergeCell ref="T6:V6"/>
    <mergeCell ref="T28:U28"/>
    <mergeCell ref="Q53:R53"/>
    <mergeCell ref="A1:Q1"/>
    <mergeCell ref="A2:R2"/>
    <mergeCell ref="A3:R3"/>
    <mergeCell ref="A4:R4"/>
    <mergeCell ref="A5:A6"/>
    <mergeCell ref="C5:I5"/>
    <mergeCell ref="K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52:R52"/>
    <mergeCell ref="Q54:R54"/>
    <mergeCell ref="Q47:R47"/>
    <mergeCell ref="Q48:R48"/>
    <mergeCell ref="Q49:R49"/>
    <mergeCell ref="Q50:R50"/>
    <mergeCell ref="Q51:R51"/>
  </mergeCells>
  <pageMargins left="0.39" right="0.39" top="0.39" bottom="0.39" header="0" footer="0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N54"/>
  <sheetViews>
    <sheetView rightToLeft="1" view="pageBreakPreview" zoomScaleNormal="100" zoomScaleSheetLayoutView="100" workbookViewId="0">
      <selection activeCell="A4" sqref="A4:M4"/>
    </sheetView>
  </sheetViews>
  <sheetFormatPr defaultRowHeight="12.75" x14ac:dyDescent="0.2"/>
  <cols>
    <col min="1" max="1" width="57.42578125" bestFit="1" customWidth="1"/>
    <col min="2" max="2" width="0.5703125" customWidth="1"/>
    <col min="3" max="3" width="17" bestFit="1" customWidth="1"/>
    <col min="4" max="4" width="0.85546875" customWidth="1"/>
    <col min="5" max="5" width="12.42578125" bestFit="1" customWidth="1"/>
    <col min="6" max="6" width="1.28515625" customWidth="1"/>
    <col min="7" max="7" width="16.7109375" bestFit="1" customWidth="1"/>
    <col min="8" max="8" width="1.28515625" customWidth="1"/>
    <col min="9" max="9" width="16.7109375" bestFit="1" customWidth="1"/>
    <col min="10" max="10" width="1.28515625" customWidth="1"/>
    <col min="11" max="11" width="12.7109375" bestFit="1" customWidth="1"/>
    <col min="12" max="12" width="1.28515625" customWidth="1"/>
    <col min="13" max="13" width="16.7109375" bestFit="1" customWidth="1"/>
    <col min="14" max="14" width="0.28515625" customWidth="1"/>
  </cols>
  <sheetData>
    <row r="1" spans="1:13" s="24" customFormat="1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s="24" customFormat="1" ht="30" customHeight="1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s="24" customFormat="1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s="25" customFormat="1" ht="30" customHeight="1" x14ac:dyDescent="0.2">
      <c r="A4" s="119" t="s">
        <v>231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s="24" customFormat="1" ht="25.5" customHeight="1" x14ac:dyDescent="0.2">
      <c r="A5" s="121" t="s">
        <v>120</v>
      </c>
      <c r="C5" s="121" t="s">
        <v>130</v>
      </c>
      <c r="D5" s="121"/>
      <c r="E5" s="121"/>
      <c r="F5" s="121"/>
      <c r="G5" s="121"/>
      <c r="I5" s="121" t="str">
        <f>'درآمد سرمایه گذاری در سهام'!$N$5</f>
        <v>از ابتدای سال مالی تا پایان ماه</v>
      </c>
      <c r="J5" s="121"/>
      <c r="K5" s="121"/>
      <c r="L5" s="121"/>
      <c r="M5" s="121"/>
    </row>
    <row r="6" spans="1:13" s="24" customFormat="1" ht="24" customHeight="1" x14ac:dyDescent="0.2">
      <c r="A6" s="121"/>
      <c r="C6" s="8" t="s">
        <v>222</v>
      </c>
      <c r="D6" s="44"/>
      <c r="E6" s="8" t="s">
        <v>214</v>
      </c>
      <c r="F6" s="44"/>
      <c r="G6" s="8" t="s">
        <v>223</v>
      </c>
      <c r="I6" s="8" t="s">
        <v>222</v>
      </c>
      <c r="J6" s="44"/>
      <c r="K6" s="8" t="s">
        <v>214</v>
      </c>
      <c r="L6" s="44"/>
      <c r="M6" s="8" t="s">
        <v>223</v>
      </c>
    </row>
    <row r="7" spans="1:13" s="24" customFormat="1" ht="30" customHeight="1" x14ac:dyDescent="0.2">
      <c r="A7" s="6" t="s">
        <v>271</v>
      </c>
      <c r="C7" s="15">
        <v>1045539</v>
      </c>
      <c r="D7" s="69"/>
      <c r="E7" s="15">
        <v>0</v>
      </c>
      <c r="F7" s="69"/>
      <c r="G7" s="15">
        <f>C7</f>
        <v>1045539</v>
      </c>
      <c r="H7" s="69"/>
      <c r="I7" s="15">
        <v>1045539</v>
      </c>
      <c r="J7" s="69"/>
      <c r="K7" s="15">
        <v>0</v>
      </c>
      <c r="L7" s="69"/>
      <c r="M7" s="15">
        <f>I7-K7</f>
        <v>1045539</v>
      </c>
    </row>
    <row r="8" spans="1:13" s="24" customFormat="1" ht="30" customHeight="1" x14ac:dyDescent="0.2">
      <c r="A8" s="6" t="s">
        <v>273</v>
      </c>
      <c r="C8" s="15">
        <v>611263</v>
      </c>
      <c r="D8" s="69"/>
      <c r="E8" s="15">
        <v>0</v>
      </c>
      <c r="F8" s="69"/>
      <c r="G8" s="15">
        <f t="shared" ref="G8:G49" si="0">C8</f>
        <v>611263</v>
      </c>
      <c r="H8" s="69"/>
      <c r="I8" s="15">
        <v>611263</v>
      </c>
      <c r="J8" s="69"/>
      <c r="K8" s="15">
        <v>0</v>
      </c>
      <c r="L8" s="69"/>
      <c r="M8" s="15">
        <f>I8-K8</f>
        <v>611263</v>
      </c>
    </row>
    <row r="9" spans="1:13" s="24" customFormat="1" ht="30" customHeight="1" x14ac:dyDescent="0.2">
      <c r="A9" s="6" t="s">
        <v>270</v>
      </c>
      <c r="C9" s="15">
        <v>25</v>
      </c>
      <c r="D9" s="69"/>
      <c r="E9" s="15">
        <v>0</v>
      </c>
      <c r="F9" s="69"/>
      <c r="G9" s="15">
        <f t="shared" si="0"/>
        <v>25</v>
      </c>
      <c r="H9" s="69"/>
      <c r="I9" s="15">
        <v>3805150699</v>
      </c>
      <c r="J9" s="69"/>
      <c r="K9" s="15">
        <v>0</v>
      </c>
      <c r="L9" s="69"/>
      <c r="M9" s="15">
        <f t="shared" ref="M9:M49" si="1">I9-K9</f>
        <v>3805150699</v>
      </c>
    </row>
    <row r="10" spans="1:13" s="24" customFormat="1" ht="30" customHeight="1" x14ac:dyDescent="0.2">
      <c r="A10" s="6" t="s">
        <v>269</v>
      </c>
      <c r="C10" s="15">
        <v>304868</v>
      </c>
      <c r="D10" s="69"/>
      <c r="E10" s="15">
        <v>0</v>
      </c>
      <c r="F10" s="69"/>
      <c r="G10" s="15">
        <f t="shared" si="0"/>
        <v>304868</v>
      </c>
      <c r="H10" s="69"/>
      <c r="I10" s="15">
        <v>304868</v>
      </c>
      <c r="J10" s="69"/>
      <c r="K10" s="15">
        <v>0</v>
      </c>
      <c r="L10" s="69"/>
      <c r="M10" s="15">
        <f t="shared" si="1"/>
        <v>304868</v>
      </c>
    </row>
    <row r="11" spans="1:13" s="24" customFormat="1" ht="30" customHeight="1" x14ac:dyDescent="0.2">
      <c r="A11" s="6" t="s">
        <v>268</v>
      </c>
      <c r="C11" s="15">
        <v>15948970</v>
      </c>
      <c r="D11" s="69"/>
      <c r="E11" s="15">
        <v>0</v>
      </c>
      <c r="F11" s="69"/>
      <c r="G11" s="15">
        <f t="shared" si="0"/>
        <v>15948970</v>
      </c>
      <c r="H11" s="69"/>
      <c r="I11" s="15">
        <v>15948970</v>
      </c>
      <c r="J11" s="69"/>
      <c r="K11" s="15">
        <v>0</v>
      </c>
      <c r="L11" s="69"/>
      <c r="M11" s="15">
        <f t="shared" si="1"/>
        <v>15948970</v>
      </c>
    </row>
    <row r="12" spans="1:13" s="24" customFormat="1" ht="30" customHeight="1" x14ac:dyDescent="0.2">
      <c r="A12" s="6" t="s">
        <v>187</v>
      </c>
      <c r="C12" s="15">
        <v>321241651</v>
      </c>
      <c r="D12" s="69"/>
      <c r="E12" s="15">
        <v>0</v>
      </c>
      <c r="F12" s="69"/>
      <c r="G12" s="15">
        <f t="shared" si="0"/>
        <v>321241651</v>
      </c>
      <c r="H12" s="69"/>
      <c r="I12" s="15">
        <v>341953979</v>
      </c>
      <c r="J12" s="69"/>
      <c r="K12" s="15">
        <v>0</v>
      </c>
      <c r="L12" s="69"/>
      <c r="M12" s="15">
        <f t="shared" si="1"/>
        <v>341953979</v>
      </c>
    </row>
    <row r="13" spans="1:13" s="24" customFormat="1" ht="30" customHeight="1" x14ac:dyDescent="0.2">
      <c r="A13" s="6" t="s">
        <v>267</v>
      </c>
      <c r="C13" s="15">
        <v>230659</v>
      </c>
      <c r="D13" s="69"/>
      <c r="E13" s="15">
        <v>0</v>
      </c>
      <c r="F13" s="69"/>
      <c r="G13" s="15">
        <f t="shared" si="0"/>
        <v>230659</v>
      </c>
      <c r="H13" s="69"/>
      <c r="I13" s="15">
        <v>230659</v>
      </c>
      <c r="J13" s="69"/>
      <c r="K13" s="15">
        <v>0</v>
      </c>
      <c r="L13" s="69"/>
      <c r="M13" s="15">
        <f t="shared" si="1"/>
        <v>230659</v>
      </c>
    </row>
    <row r="14" spans="1:13" s="24" customFormat="1" ht="30" customHeight="1" x14ac:dyDescent="0.2">
      <c r="A14" s="6" t="s">
        <v>266</v>
      </c>
      <c r="C14" s="15">
        <v>262858</v>
      </c>
      <c r="D14" s="69"/>
      <c r="E14" s="15">
        <v>0</v>
      </c>
      <c r="F14" s="69"/>
      <c r="G14" s="15">
        <f t="shared" si="0"/>
        <v>262858</v>
      </c>
      <c r="H14" s="69"/>
      <c r="I14" s="15">
        <v>262858</v>
      </c>
      <c r="J14" s="69"/>
      <c r="K14" s="15">
        <v>0</v>
      </c>
      <c r="L14" s="69"/>
      <c r="M14" s="15">
        <f t="shared" si="1"/>
        <v>262858</v>
      </c>
    </row>
    <row r="15" spans="1:13" s="24" customFormat="1" ht="30" customHeight="1" x14ac:dyDescent="0.2">
      <c r="A15" s="6" t="s">
        <v>188</v>
      </c>
      <c r="C15" s="15">
        <v>416438373</v>
      </c>
      <c r="D15" s="69"/>
      <c r="E15" s="15">
        <v>0</v>
      </c>
      <c r="F15" s="69"/>
      <c r="G15" s="15">
        <f t="shared" si="0"/>
        <v>416438373</v>
      </c>
      <c r="H15" s="69"/>
      <c r="I15" s="15">
        <v>3561643844</v>
      </c>
      <c r="J15" s="69"/>
      <c r="K15" s="15">
        <v>0</v>
      </c>
      <c r="L15" s="69"/>
      <c r="M15" s="15">
        <f t="shared" si="1"/>
        <v>3561643844</v>
      </c>
    </row>
    <row r="16" spans="1:13" s="24" customFormat="1" ht="30" customHeight="1" x14ac:dyDescent="0.2">
      <c r="A16" s="6" t="s">
        <v>189</v>
      </c>
      <c r="C16" s="15">
        <v>0</v>
      </c>
      <c r="D16" s="69"/>
      <c r="E16" s="15">
        <v>0</v>
      </c>
      <c r="F16" s="69"/>
      <c r="G16" s="15">
        <f t="shared" si="0"/>
        <v>0</v>
      </c>
      <c r="H16" s="69"/>
      <c r="I16" s="15">
        <v>966575330</v>
      </c>
      <c r="J16" s="69"/>
      <c r="K16" s="15">
        <v>0</v>
      </c>
      <c r="L16" s="69"/>
      <c r="M16" s="15">
        <f t="shared" si="1"/>
        <v>966575330</v>
      </c>
    </row>
    <row r="17" spans="1:13" s="24" customFormat="1" ht="30" customHeight="1" x14ac:dyDescent="0.2">
      <c r="A17" s="6" t="s">
        <v>265</v>
      </c>
      <c r="C17" s="15">
        <v>17339</v>
      </c>
      <c r="D17" s="69"/>
      <c r="E17" s="15">
        <v>0</v>
      </c>
      <c r="F17" s="69"/>
      <c r="G17" s="15">
        <f t="shared" si="0"/>
        <v>17339</v>
      </c>
      <c r="H17" s="69"/>
      <c r="I17" s="15">
        <v>17339</v>
      </c>
      <c r="J17" s="69"/>
      <c r="K17" s="15">
        <v>0</v>
      </c>
      <c r="L17" s="69"/>
      <c r="M17" s="15">
        <f t="shared" si="1"/>
        <v>17339</v>
      </c>
    </row>
    <row r="18" spans="1:13" s="24" customFormat="1" ht="30" customHeight="1" x14ac:dyDescent="0.2">
      <c r="A18" s="6" t="s">
        <v>190</v>
      </c>
      <c r="C18" s="15">
        <v>2105471828</v>
      </c>
      <c r="D18" s="69"/>
      <c r="E18" s="15">
        <v>0</v>
      </c>
      <c r="F18" s="69"/>
      <c r="G18" s="15">
        <f t="shared" si="0"/>
        <v>2105471828</v>
      </c>
      <c r="H18" s="69"/>
      <c r="I18" s="15">
        <v>13497252634</v>
      </c>
      <c r="J18" s="69"/>
      <c r="K18" s="15">
        <v>0</v>
      </c>
      <c r="L18" s="69"/>
      <c r="M18" s="15">
        <f t="shared" si="1"/>
        <v>13497252634</v>
      </c>
    </row>
    <row r="19" spans="1:13" s="24" customFormat="1" ht="30" customHeight="1" x14ac:dyDescent="0.2">
      <c r="A19" s="6" t="s">
        <v>191</v>
      </c>
      <c r="C19" s="15">
        <v>398082229</v>
      </c>
      <c r="D19" s="69"/>
      <c r="E19" s="15">
        <v>0</v>
      </c>
      <c r="F19" s="69"/>
      <c r="G19" s="15">
        <f t="shared" si="0"/>
        <v>398082229</v>
      </c>
      <c r="H19" s="69"/>
      <c r="I19" s="15">
        <v>10761917822</v>
      </c>
      <c r="J19" s="69"/>
      <c r="K19" s="15">
        <v>0</v>
      </c>
      <c r="L19" s="69"/>
      <c r="M19" s="15">
        <f t="shared" si="1"/>
        <v>10761917822</v>
      </c>
    </row>
    <row r="20" spans="1:13" s="24" customFormat="1" ht="30" customHeight="1" x14ac:dyDescent="0.2">
      <c r="A20" s="6" t="s">
        <v>263</v>
      </c>
      <c r="C20" s="15">
        <v>654948</v>
      </c>
      <c r="D20" s="69"/>
      <c r="E20" s="15">
        <v>0</v>
      </c>
      <c r="F20" s="69"/>
      <c r="G20" s="15">
        <f t="shared" si="0"/>
        <v>654948</v>
      </c>
      <c r="H20" s="69"/>
      <c r="I20" s="15">
        <v>654948</v>
      </c>
      <c r="J20" s="69"/>
      <c r="K20" s="15">
        <v>0</v>
      </c>
      <c r="L20" s="69"/>
      <c r="M20" s="15">
        <f t="shared" si="1"/>
        <v>654948</v>
      </c>
    </row>
    <row r="21" spans="1:13" s="24" customFormat="1" ht="30" customHeight="1" x14ac:dyDescent="0.2">
      <c r="A21" s="6" t="s">
        <v>264</v>
      </c>
      <c r="C21" s="15">
        <v>3448</v>
      </c>
      <c r="D21" s="69"/>
      <c r="E21" s="15">
        <v>0</v>
      </c>
      <c r="F21" s="69"/>
      <c r="G21" s="15">
        <f t="shared" si="0"/>
        <v>3448</v>
      </c>
      <c r="H21" s="69"/>
      <c r="I21" s="15">
        <v>3448</v>
      </c>
      <c r="J21" s="69"/>
      <c r="K21" s="15">
        <v>0</v>
      </c>
      <c r="L21" s="69"/>
      <c r="M21" s="15">
        <f t="shared" si="1"/>
        <v>3448</v>
      </c>
    </row>
    <row r="22" spans="1:13" s="24" customFormat="1" ht="30" customHeight="1" x14ac:dyDescent="0.2">
      <c r="A22" s="6" t="s">
        <v>192</v>
      </c>
      <c r="C22" s="15">
        <v>0</v>
      </c>
      <c r="D22" s="69"/>
      <c r="E22" s="15">
        <v>0</v>
      </c>
      <c r="F22" s="69"/>
      <c r="G22" s="15">
        <f t="shared" si="0"/>
        <v>0</v>
      </c>
      <c r="H22" s="69"/>
      <c r="I22" s="15">
        <v>61027397</v>
      </c>
      <c r="J22" s="69"/>
      <c r="K22" s="15">
        <v>0</v>
      </c>
      <c r="L22" s="69"/>
      <c r="M22" s="15">
        <f t="shared" si="1"/>
        <v>61027397</v>
      </c>
    </row>
    <row r="23" spans="1:13" s="24" customFormat="1" ht="30" customHeight="1" x14ac:dyDescent="0.2">
      <c r="A23" s="6" t="s">
        <v>193</v>
      </c>
      <c r="C23" s="15">
        <v>135452101</v>
      </c>
      <c r="D23" s="69"/>
      <c r="E23" s="15">
        <v>0</v>
      </c>
      <c r="F23" s="69"/>
      <c r="G23" s="15">
        <f t="shared" si="0"/>
        <v>135452101</v>
      </c>
      <c r="H23" s="69"/>
      <c r="I23" s="15">
        <v>1898301376</v>
      </c>
      <c r="J23" s="69"/>
      <c r="K23" s="15">
        <v>0</v>
      </c>
      <c r="L23" s="69"/>
      <c r="M23" s="15">
        <f t="shared" si="1"/>
        <v>1898301376</v>
      </c>
    </row>
    <row r="24" spans="1:13" s="24" customFormat="1" ht="30" customHeight="1" x14ac:dyDescent="0.2">
      <c r="A24" s="6" t="s">
        <v>194</v>
      </c>
      <c r="C24" s="15">
        <v>0</v>
      </c>
      <c r="D24" s="69"/>
      <c r="E24" s="15">
        <v>0</v>
      </c>
      <c r="F24" s="69"/>
      <c r="G24" s="15">
        <f t="shared" si="0"/>
        <v>0</v>
      </c>
      <c r="H24" s="69"/>
      <c r="I24" s="15">
        <v>3682191768</v>
      </c>
      <c r="J24" s="69"/>
      <c r="K24" s="15">
        <v>0</v>
      </c>
      <c r="L24" s="69"/>
      <c r="M24" s="15">
        <f t="shared" si="1"/>
        <v>3682191768</v>
      </c>
    </row>
    <row r="25" spans="1:13" s="24" customFormat="1" ht="30" customHeight="1" x14ac:dyDescent="0.2">
      <c r="A25" s="6" t="s">
        <v>195</v>
      </c>
      <c r="C25" s="15">
        <v>1125353755</v>
      </c>
      <c r="D25" s="69"/>
      <c r="E25" s="15">
        <v>0</v>
      </c>
      <c r="F25" s="69"/>
      <c r="G25" s="15">
        <f t="shared" si="0"/>
        <v>1125353755</v>
      </c>
      <c r="H25" s="69"/>
      <c r="I25" s="15">
        <v>16297627078</v>
      </c>
      <c r="J25" s="69"/>
      <c r="K25" s="15">
        <v>0</v>
      </c>
      <c r="L25" s="69"/>
      <c r="M25" s="15">
        <f t="shared" si="1"/>
        <v>16297627078</v>
      </c>
    </row>
    <row r="26" spans="1:13" s="24" customFormat="1" ht="30" customHeight="1" x14ac:dyDescent="0.2">
      <c r="A26" s="6" t="s">
        <v>196</v>
      </c>
      <c r="C26" s="15">
        <v>491578741</v>
      </c>
      <c r="D26" s="69"/>
      <c r="E26" s="15">
        <v>0</v>
      </c>
      <c r="F26" s="69"/>
      <c r="G26" s="15">
        <f t="shared" si="0"/>
        <v>491578741</v>
      </c>
      <c r="H26" s="69"/>
      <c r="I26" s="15">
        <v>5558047582</v>
      </c>
      <c r="J26" s="69"/>
      <c r="K26" s="15">
        <v>0</v>
      </c>
      <c r="L26" s="69"/>
      <c r="M26" s="15">
        <f t="shared" si="1"/>
        <v>5558047582</v>
      </c>
    </row>
    <row r="27" spans="1:13" s="24" customFormat="1" ht="30" customHeight="1" x14ac:dyDescent="0.2">
      <c r="A27" s="6" t="s">
        <v>262</v>
      </c>
      <c r="C27" s="15">
        <v>5011112324</v>
      </c>
      <c r="D27" s="69"/>
      <c r="E27" s="15">
        <v>0</v>
      </c>
      <c r="F27" s="69"/>
      <c r="G27" s="15">
        <f t="shared" si="0"/>
        <v>5011112324</v>
      </c>
      <c r="H27" s="69"/>
      <c r="I27" s="15">
        <v>5011112324</v>
      </c>
      <c r="J27" s="69"/>
      <c r="K27" s="15">
        <v>0</v>
      </c>
      <c r="L27" s="69"/>
      <c r="M27" s="15">
        <f t="shared" si="1"/>
        <v>5011112324</v>
      </c>
    </row>
    <row r="28" spans="1:13" s="24" customFormat="1" ht="30" customHeight="1" x14ac:dyDescent="0.2">
      <c r="A28" s="6" t="s">
        <v>197</v>
      </c>
      <c r="C28" s="15">
        <v>182959715</v>
      </c>
      <c r="D28" s="69"/>
      <c r="E28" s="15">
        <v>0</v>
      </c>
      <c r="F28" s="69"/>
      <c r="G28" s="15">
        <f t="shared" si="0"/>
        <v>182959715</v>
      </c>
      <c r="H28" s="69"/>
      <c r="I28" s="15">
        <v>3181846013</v>
      </c>
      <c r="J28" s="69"/>
      <c r="K28" s="15">
        <v>0</v>
      </c>
      <c r="L28" s="69"/>
      <c r="M28" s="15">
        <f t="shared" si="1"/>
        <v>3181846013</v>
      </c>
    </row>
    <row r="29" spans="1:13" s="24" customFormat="1" ht="30" customHeight="1" x14ac:dyDescent="0.2">
      <c r="A29" s="6" t="s">
        <v>198</v>
      </c>
      <c r="C29" s="15">
        <v>554518513</v>
      </c>
      <c r="D29" s="69"/>
      <c r="E29" s="15">
        <v>0</v>
      </c>
      <c r="F29" s="69"/>
      <c r="G29" s="15">
        <f t="shared" si="0"/>
        <v>554518513</v>
      </c>
      <c r="H29" s="69"/>
      <c r="I29" s="15">
        <v>10082189729</v>
      </c>
      <c r="J29" s="69"/>
      <c r="K29" s="15">
        <v>25936168</v>
      </c>
      <c r="L29" s="69"/>
      <c r="M29" s="15">
        <f t="shared" si="1"/>
        <v>10056253561</v>
      </c>
    </row>
    <row r="30" spans="1:13" s="24" customFormat="1" ht="30" customHeight="1" x14ac:dyDescent="0.2">
      <c r="A30" s="6" t="s">
        <v>199</v>
      </c>
      <c r="C30" s="15">
        <v>876930061</v>
      </c>
      <c r="D30" s="69"/>
      <c r="E30" s="15">
        <v>0</v>
      </c>
      <c r="F30" s="69"/>
      <c r="G30" s="15">
        <f t="shared" si="0"/>
        <v>876930061</v>
      </c>
      <c r="H30" s="69"/>
      <c r="I30" s="15">
        <v>37275548167</v>
      </c>
      <c r="J30" s="69"/>
      <c r="K30" s="15">
        <v>0</v>
      </c>
      <c r="L30" s="69"/>
      <c r="M30" s="15">
        <f t="shared" si="1"/>
        <v>37275548167</v>
      </c>
    </row>
    <row r="31" spans="1:13" s="24" customFormat="1" ht="30" customHeight="1" x14ac:dyDescent="0.2">
      <c r="A31" s="6" t="s">
        <v>272</v>
      </c>
      <c r="C31" s="15">
        <v>222089</v>
      </c>
      <c r="D31" s="69"/>
      <c r="E31" s="15">
        <v>0</v>
      </c>
      <c r="F31" s="69"/>
      <c r="G31" s="15">
        <f t="shared" si="0"/>
        <v>222089</v>
      </c>
      <c r="H31" s="69"/>
      <c r="I31" s="15">
        <v>222089</v>
      </c>
      <c r="J31" s="69"/>
      <c r="K31" s="15">
        <v>0</v>
      </c>
      <c r="L31" s="69"/>
      <c r="M31" s="15">
        <f t="shared" si="1"/>
        <v>222089</v>
      </c>
    </row>
    <row r="32" spans="1:13" s="24" customFormat="1" ht="30" customHeight="1" x14ac:dyDescent="0.2">
      <c r="A32" s="6" t="s">
        <v>200</v>
      </c>
      <c r="C32" s="15">
        <v>397260310</v>
      </c>
      <c r="D32" s="69"/>
      <c r="E32" s="15">
        <v>0</v>
      </c>
      <c r="F32" s="69"/>
      <c r="G32" s="15">
        <f t="shared" si="0"/>
        <v>397260310</v>
      </c>
      <c r="H32" s="69"/>
      <c r="I32" s="15">
        <v>14322821919</v>
      </c>
      <c r="J32" s="69"/>
      <c r="K32" s="15">
        <v>0</v>
      </c>
      <c r="L32" s="69"/>
      <c r="M32" s="15">
        <f t="shared" si="1"/>
        <v>14322821919</v>
      </c>
    </row>
    <row r="33" spans="1:13" s="24" customFormat="1" ht="30" customHeight="1" x14ac:dyDescent="0.2">
      <c r="A33" s="6" t="s">
        <v>201</v>
      </c>
      <c r="C33" s="15">
        <v>361423208</v>
      </c>
      <c r="D33" s="69"/>
      <c r="E33" s="15">
        <v>0</v>
      </c>
      <c r="F33" s="69"/>
      <c r="G33" s="15">
        <f t="shared" si="0"/>
        <v>361423208</v>
      </c>
      <c r="H33" s="69"/>
      <c r="I33" s="15">
        <v>10873355123</v>
      </c>
      <c r="J33" s="69"/>
      <c r="K33" s="15">
        <v>0</v>
      </c>
      <c r="L33" s="69"/>
      <c r="M33" s="15">
        <f t="shared" si="1"/>
        <v>10873355123</v>
      </c>
    </row>
    <row r="34" spans="1:13" s="24" customFormat="1" ht="30" customHeight="1" x14ac:dyDescent="0.2">
      <c r="A34" s="6" t="s">
        <v>202</v>
      </c>
      <c r="C34" s="15">
        <v>673063155</v>
      </c>
      <c r="D34" s="69"/>
      <c r="E34" s="15">
        <v>0</v>
      </c>
      <c r="F34" s="69"/>
      <c r="G34" s="15">
        <f t="shared" si="0"/>
        <v>673063155</v>
      </c>
      <c r="H34" s="69"/>
      <c r="I34" s="15">
        <v>28766879819</v>
      </c>
      <c r="J34" s="69"/>
      <c r="K34" s="15">
        <v>0</v>
      </c>
      <c r="L34" s="69"/>
      <c r="M34" s="15">
        <f t="shared" si="1"/>
        <v>28766879819</v>
      </c>
    </row>
    <row r="35" spans="1:13" s="24" customFormat="1" ht="30" customHeight="1" x14ac:dyDescent="0.2">
      <c r="A35" s="6" t="s">
        <v>203</v>
      </c>
      <c r="C35" s="15">
        <v>606493172</v>
      </c>
      <c r="D35" s="69"/>
      <c r="E35" s="15">
        <v>0</v>
      </c>
      <c r="F35" s="69"/>
      <c r="G35" s="15">
        <f t="shared" si="0"/>
        <v>606493172</v>
      </c>
      <c r="H35" s="69"/>
      <c r="I35" s="15">
        <v>11332520552</v>
      </c>
      <c r="J35" s="69"/>
      <c r="K35" s="15">
        <v>0</v>
      </c>
      <c r="L35" s="69"/>
      <c r="M35" s="15">
        <f t="shared" si="1"/>
        <v>11332520552</v>
      </c>
    </row>
    <row r="36" spans="1:13" s="24" customFormat="1" ht="30" customHeight="1" x14ac:dyDescent="0.2">
      <c r="A36" s="6" t="s">
        <v>204</v>
      </c>
      <c r="C36" s="15">
        <v>3082192</v>
      </c>
      <c r="D36" s="69"/>
      <c r="E36" s="15">
        <v>0</v>
      </c>
      <c r="F36" s="69"/>
      <c r="G36" s="15">
        <f t="shared" si="0"/>
        <v>3082192</v>
      </c>
      <c r="H36" s="69"/>
      <c r="I36" s="15">
        <v>7338074123</v>
      </c>
      <c r="J36" s="69"/>
      <c r="K36" s="15">
        <v>0</v>
      </c>
      <c r="L36" s="69"/>
      <c r="M36" s="15">
        <f t="shared" si="1"/>
        <v>7338074123</v>
      </c>
    </row>
    <row r="37" spans="1:13" s="24" customFormat="1" ht="30" customHeight="1" x14ac:dyDescent="0.2">
      <c r="A37" s="6" t="s">
        <v>205</v>
      </c>
      <c r="C37" s="15">
        <v>0</v>
      </c>
      <c r="D37" s="69"/>
      <c r="E37" s="15">
        <v>0</v>
      </c>
      <c r="F37" s="69"/>
      <c r="G37" s="15">
        <f t="shared" si="0"/>
        <v>0</v>
      </c>
      <c r="H37" s="69"/>
      <c r="I37" s="15">
        <v>7792096256</v>
      </c>
      <c r="J37" s="69"/>
      <c r="K37" s="15">
        <v>0</v>
      </c>
      <c r="L37" s="69"/>
      <c r="M37" s="15">
        <f t="shared" si="1"/>
        <v>7792096256</v>
      </c>
    </row>
    <row r="38" spans="1:13" s="24" customFormat="1" ht="30" customHeight="1" x14ac:dyDescent="0.2">
      <c r="A38" s="6" t="s">
        <v>206</v>
      </c>
      <c r="C38" s="15">
        <v>0</v>
      </c>
      <c r="D38" s="69"/>
      <c r="E38" s="15">
        <v>0</v>
      </c>
      <c r="F38" s="69"/>
      <c r="G38" s="15">
        <f t="shared" si="0"/>
        <v>0</v>
      </c>
      <c r="H38" s="69"/>
      <c r="I38" s="15">
        <v>11691530012</v>
      </c>
      <c r="J38" s="69"/>
      <c r="K38" s="15">
        <v>0</v>
      </c>
      <c r="L38" s="69"/>
      <c r="M38" s="15">
        <f t="shared" si="1"/>
        <v>11691530012</v>
      </c>
    </row>
    <row r="39" spans="1:13" s="24" customFormat="1" ht="30" customHeight="1" x14ac:dyDescent="0.2">
      <c r="A39" s="6" t="s">
        <v>108</v>
      </c>
      <c r="C39" s="15">
        <v>6997953547</v>
      </c>
      <c r="D39" s="69"/>
      <c r="E39" s="15">
        <v>0</v>
      </c>
      <c r="F39" s="69"/>
      <c r="G39" s="15">
        <f t="shared" si="0"/>
        <v>6997953547</v>
      </c>
      <c r="H39" s="69"/>
      <c r="I39" s="15">
        <v>38162573730</v>
      </c>
      <c r="J39" s="69"/>
      <c r="K39" s="15">
        <v>39885</v>
      </c>
      <c r="L39" s="69"/>
      <c r="M39" s="15">
        <f t="shared" si="1"/>
        <v>38162533845</v>
      </c>
    </row>
    <row r="40" spans="1:13" s="24" customFormat="1" ht="30" customHeight="1" x14ac:dyDescent="0.2">
      <c r="A40" s="6" t="s">
        <v>109</v>
      </c>
      <c r="C40" s="15">
        <v>1350159132</v>
      </c>
      <c r="D40" s="69"/>
      <c r="E40" s="15">
        <v>0</v>
      </c>
      <c r="F40" s="69"/>
      <c r="G40" s="15">
        <f t="shared" si="0"/>
        <v>1350159132</v>
      </c>
      <c r="H40" s="69"/>
      <c r="I40" s="15">
        <v>15707330140</v>
      </c>
      <c r="J40" s="69"/>
      <c r="K40" s="15">
        <v>347555</v>
      </c>
      <c r="L40" s="69"/>
      <c r="M40" s="15">
        <f t="shared" si="1"/>
        <v>15706982585</v>
      </c>
    </row>
    <row r="41" spans="1:13" s="24" customFormat="1" ht="30" customHeight="1" x14ac:dyDescent="0.2">
      <c r="A41" s="6" t="s">
        <v>261</v>
      </c>
      <c r="C41" s="15">
        <v>80297</v>
      </c>
      <c r="D41" s="69"/>
      <c r="E41" s="15">
        <v>0</v>
      </c>
      <c r="F41" s="69"/>
      <c r="G41" s="15">
        <f t="shared" si="0"/>
        <v>80297</v>
      </c>
      <c r="H41" s="69"/>
      <c r="I41" s="15">
        <v>80297</v>
      </c>
      <c r="J41" s="69"/>
      <c r="K41" s="15">
        <v>0</v>
      </c>
      <c r="L41" s="69"/>
      <c r="M41" s="15">
        <f t="shared" si="1"/>
        <v>80297</v>
      </c>
    </row>
    <row r="42" spans="1:13" s="24" customFormat="1" ht="30" customHeight="1" x14ac:dyDescent="0.2">
      <c r="A42" s="6" t="s">
        <v>110</v>
      </c>
      <c r="C42" s="15">
        <v>0</v>
      </c>
      <c r="D42" s="69"/>
      <c r="E42" s="15">
        <v>0</v>
      </c>
      <c r="F42" s="69"/>
      <c r="G42" s="15">
        <f t="shared" si="0"/>
        <v>0</v>
      </c>
      <c r="H42" s="69"/>
      <c r="I42" s="15">
        <v>15688524555</v>
      </c>
      <c r="J42" s="69"/>
      <c r="K42" s="15">
        <v>0</v>
      </c>
      <c r="L42" s="69"/>
      <c r="M42" s="15">
        <f t="shared" si="1"/>
        <v>15688524555</v>
      </c>
    </row>
    <row r="43" spans="1:13" s="24" customFormat="1" ht="30" customHeight="1" x14ac:dyDescent="0.2">
      <c r="A43" s="6" t="s">
        <v>112</v>
      </c>
      <c r="C43" s="15">
        <v>6180038333</v>
      </c>
      <c r="D43" s="69"/>
      <c r="E43" s="15">
        <v>12608914</v>
      </c>
      <c r="F43" s="69"/>
      <c r="G43" s="15">
        <f>C43-E43</f>
        <v>6167429419</v>
      </c>
      <c r="H43" s="69"/>
      <c r="I43" s="15">
        <v>28291537582</v>
      </c>
      <c r="J43" s="69"/>
      <c r="K43" s="15">
        <v>27733122</v>
      </c>
      <c r="L43" s="69"/>
      <c r="M43" s="15">
        <f t="shared" si="1"/>
        <v>28263804460</v>
      </c>
    </row>
    <row r="44" spans="1:13" s="24" customFormat="1" ht="30" customHeight="1" x14ac:dyDescent="0.2">
      <c r="A44" s="6" t="s">
        <v>113</v>
      </c>
      <c r="C44" s="15">
        <v>4157950809</v>
      </c>
      <c r="D44" s="69"/>
      <c r="E44" s="15">
        <v>0</v>
      </c>
      <c r="F44" s="69"/>
      <c r="G44" s="15">
        <f t="shared" si="0"/>
        <v>4157950809</v>
      </c>
      <c r="H44" s="69"/>
      <c r="I44" s="15">
        <v>14797295041</v>
      </c>
      <c r="J44" s="69"/>
      <c r="K44" s="15">
        <v>3559586</v>
      </c>
      <c r="L44" s="69"/>
      <c r="M44" s="15">
        <f t="shared" si="1"/>
        <v>14793735455</v>
      </c>
    </row>
    <row r="45" spans="1:13" s="24" customFormat="1" ht="30" customHeight="1" x14ac:dyDescent="0.2">
      <c r="A45" s="6" t="s">
        <v>114</v>
      </c>
      <c r="C45" s="15">
        <v>4726855649</v>
      </c>
      <c r="D45" s="69"/>
      <c r="E45" s="15"/>
      <c r="F45" s="69"/>
      <c r="G45" s="15">
        <f t="shared" si="0"/>
        <v>4726855649</v>
      </c>
      <c r="H45" s="69"/>
      <c r="I45" s="15">
        <v>13359232640</v>
      </c>
      <c r="J45" s="69"/>
      <c r="K45" s="15">
        <v>0</v>
      </c>
      <c r="L45" s="69"/>
      <c r="M45" s="15">
        <f t="shared" si="1"/>
        <v>13359232640</v>
      </c>
    </row>
    <row r="46" spans="1:13" s="24" customFormat="1" ht="30" customHeight="1" x14ac:dyDescent="0.2">
      <c r="A46" s="6" t="s">
        <v>260</v>
      </c>
      <c r="C46" s="15">
        <v>6949</v>
      </c>
      <c r="D46" s="69"/>
      <c r="E46" s="15"/>
      <c r="F46" s="69"/>
      <c r="G46" s="15">
        <f t="shared" si="0"/>
        <v>6949</v>
      </c>
      <c r="H46" s="69"/>
      <c r="I46" s="15">
        <v>6949</v>
      </c>
      <c r="J46" s="69"/>
      <c r="K46" s="15">
        <v>0</v>
      </c>
      <c r="L46" s="69"/>
      <c r="M46" s="15">
        <f t="shared" si="1"/>
        <v>6949</v>
      </c>
    </row>
    <row r="47" spans="1:13" s="24" customFormat="1" ht="30" customHeight="1" x14ac:dyDescent="0.2">
      <c r="A47" s="6" t="s">
        <v>116</v>
      </c>
      <c r="C47" s="15">
        <v>3612478270</v>
      </c>
      <c r="D47" s="69"/>
      <c r="E47" s="15"/>
      <c r="F47" s="69"/>
      <c r="G47" s="15">
        <f t="shared" si="0"/>
        <v>3612478270</v>
      </c>
      <c r="H47" s="69"/>
      <c r="I47" s="15">
        <v>18160768008</v>
      </c>
      <c r="J47" s="69"/>
      <c r="K47" s="15">
        <v>4173780</v>
      </c>
      <c r="L47" s="69"/>
      <c r="M47" s="15">
        <f t="shared" si="1"/>
        <v>18156594228</v>
      </c>
    </row>
    <row r="48" spans="1:13" s="24" customFormat="1" ht="30" customHeight="1" x14ac:dyDescent="0.2">
      <c r="A48" s="6" t="s">
        <v>117</v>
      </c>
      <c r="C48" s="15">
        <v>2498633852</v>
      </c>
      <c r="D48" s="69"/>
      <c r="E48" s="15"/>
      <c r="F48" s="69"/>
      <c r="G48" s="15">
        <f t="shared" si="0"/>
        <v>2498633852</v>
      </c>
      <c r="H48" s="69"/>
      <c r="I48" s="15">
        <v>7173497188</v>
      </c>
      <c r="J48" s="69"/>
      <c r="K48" s="15">
        <v>4154084</v>
      </c>
      <c r="L48" s="69"/>
      <c r="M48" s="15">
        <f t="shared" si="1"/>
        <v>7169343104</v>
      </c>
    </row>
    <row r="49" spans="1:14" s="24" customFormat="1" ht="30" customHeight="1" x14ac:dyDescent="0.2">
      <c r="A49" s="4" t="s">
        <v>118</v>
      </c>
      <c r="C49" s="16">
        <v>12493169384</v>
      </c>
      <c r="D49" s="69"/>
      <c r="E49" s="16"/>
      <c r="F49" s="69"/>
      <c r="G49" s="15">
        <f t="shared" si="0"/>
        <v>12493169384</v>
      </c>
      <c r="H49" s="69"/>
      <c r="I49" s="16">
        <v>21359289592</v>
      </c>
      <c r="J49" s="69"/>
      <c r="K49" s="16">
        <v>62076850</v>
      </c>
      <c r="L49" s="69"/>
      <c r="M49" s="15">
        <f t="shared" si="1"/>
        <v>21297212742</v>
      </c>
    </row>
    <row r="50" spans="1:14" s="34" customFormat="1" ht="30" customHeight="1" thickBot="1" x14ac:dyDescent="0.3">
      <c r="A50" s="5" t="s">
        <v>15</v>
      </c>
      <c r="C50" s="74">
        <f>SUM(C7:C49)</f>
        <v>55697089556</v>
      </c>
      <c r="D50" s="74">
        <f t="shared" ref="D50:F50" si="2">SUM(D8:D49)</f>
        <v>0</v>
      </c>
      <c r="E50" s="74">
        <f t="shared" si="2"/>
        <v>12608914</v>
      </c>
      <c r="F50" s="74">
        <f t="shared" si="2"/>
        <v>0</v>
      </c>
      <c r="G50" s="74">
        <f>SUM(G7:G49)</f>
        <v>55684480642</v>
      </c>
      <c r="H50" s="75"/>
      <c r="I50" s="89">
        <f>SUM(I7:I49)</f>
        <v>380819101249</v>
      </c>
      <c r="J50" s="74">
        <f t="shared" ref="J50:N50" si="3">SUM(J7:J49)</f>
        <v>0</v>
      </c>
      <c r="K50" s="74">
        <f t="shared" si="3"/>
        <v>128021030</v>
      </c>
      <c r="L50" s="74">
        <f t="shared" si="3"/>
        <v>0</v>
      </c>
      <c r="M50" s="74">
        <f t="shared" si="3"/>
        <v>380691080219</v>
      </c>
      <c r="N50" s="74">
        <f t="shared" si="3"/>
        <v>0</v>
      </c>
    </row>
    <row r="51" spans="1:14" ht="13.5" thickTop="1" x14ac:dyDescent="0.2"/>
    <row r="52" spans="1:14" ht="18.75" x14ac:dyDescent="0.2">
      <c r="I52" s="78"/>
    </row>
    <row r="54" spans="1:14" x14ac:dyDescent="0.2">
      <c r="I54" s="76"/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A18"/>
  <sheetViews>
    <sheetView rightToLeft="1" view="pageBreakPreview" zoomScaleNormal="100" zoomScaleSheetLayoutView="100" workbookViewId="0">
      <selection activeCell="G61" sqref="G61"/>
    </sheetView>
  </sheetViews>
  <sheetFormatPr defaultRowHeight="15" x14ac:dyDescent="0.2"/>
  <cols>
    <col min="1" max="1" width="3.5703125" style="24" bestFit="1" customWidth="1"/>
    <col min="2" max="2" width="2.5703125" style="24" customWidth="1"/>
    <col min="3" max="3" width="23.42578125" style="24" customWidth="1"/>
    <col min="4" max="4" width="1.28515625" style="24" customWidth="1"/>
    <col min="5" max="5" width="12.140625" style="24" bestFit="1" customWidth="1"/>
    <col min="6" max="6" width="1" style="24" customWidth="1"/>
    <col min="7" max="7" width="16.7109375" style="24" bestFit="1" customWidth="1"/>
    <col min="8" max="8" width="1.28515625" style="24" customWidth="1"/>
    <col min="9" max="9" width="18.140625" style="24" bestFit="1" customWidth="1"/>
    <col min="10" max="10" width="1.28515625" style="24" customWidth="1"/>
    <col min="11" max="11" width="5.42578125" style="24" bestFit="1" customWidth="1"/>
    <col min="12" max="12" width="1.28515625" style="24" customWidth="1"/>
    <col min="13" max="13" width="12.85546875" style="24" bestFit="1" customWidth="1"/>
    <col min="14" max="14" width="1.28515625" style="24" customWidth="1"/>
    <col min="15" max="15" width="10.42578125" style="24" bestFit="1" customWidth="1"/>
    <col min="16" max="16" width="1.28515625" style="24" customWidth="1"/>
    <col min="17" max="17" width="13.85546875" style="24" bestFit="1" customWidth="1"/>
    <col min="18" max="18" width="1.28515625" style="24" customWidth="1"/>
    <col min="19" max="19" width="12.140625" style="24" bestFit="1" customWidth="1"/>
    <col min="20" max="20" width="1.28515625" style="24" customWidth="1"/>
    <col min="21" max="21" width="16.140625" style="24" bestFit="1" customWidth="1"/>
    <col min="22" max="22" width="1.28515625" style="24" customWidth="1"/>
    <col min="23" max="23" width="16.140625" style="24" bestFit="1" customWidth="1"/>
    <col min="24" max="24" width="1.28515625" style="24" customWidth="1"/>
    <col min="25" max="25" width="17.28515625" style="24" bestFit="1" customWidth="1"/>
    <col min="26" max="26" width="1.28515625" style="24" customWidth="1"/>
    <col min="27" max="27" width="20.5703125" style="24" bestFit="1" customWidth="1"/>
    <col min="28" max="28" width="0.28515625" style="24" customWidth="1"/>
    <col min="29" max="16384" width="9.140625" style="24"/>
  </cols>
  <sheetData>
    <row r="1" spans="1:27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7" ht="30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27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1:27" s="25" customFormat="1" ht="25.5" x14ac:dyDescent="0.2">
      <c r="A4" s="119" t="s">
        <v>244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1:27" s="25" customFormat="1" ht="25.5" x14ac:dyDescent="0.2">
      <c r="A5" s="119" t="s">
        <v>245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1:27" ht="24" customHeight="1" x14ac:dyDescent="0.2">
      <c r="E6" s="121" t="s">
        <v>3</v>
      </c>
      <c r="F6" s="121"/>
      <c r="G6" s="121"/>
      <c r="H6" s="121"/>
      <c r="I6" s="121"/>
      <c r="J6" s="26"/>
      <c r="K6" s="121" t="s">
        <v>2</v>
      </c>
      <c r="L6" s="121"/>
      <c r="M6" s="121"/>
      <c r="N6" s="121"/>
      <c r="O6" s="121"/>
      <c r="P6" s="121"/>
      <c r="Q6" s="121"/>
      <c r="R6" s="26"/>
      <c r="S6" s="121" t="s">
        <v>246</v>
      </c>
      <c r="T6" s="121"/>
      <c r="U6" s="121"/>
      <c r="V6" s="121"/>
      <c r="W6" s="121"/>
      <c r="X6" s="121"/>
      <c r="Y6" s="121"/>
      <c r="Z6" s="121"/>
      <c r="AA6" s="121"/>
    </row>
    <row r="7" spans="1:27" ht="35.1" customHeight="1" x14ac:dyDescent="0.2">
      <c r="E7" s="27"/>
      <c r="F7" s="27"/>
      <c r="G7" s="27"/>
      <c r="H7" s="27"/>
      <c r="I7" s="27"/>
      <c r="J7" s="26"/>
      <c r="K7" s="122" t="s">
        <v>4</v>
      </c>
      <c r="L7" s="122"/>
      <c r="M7" s="122"/>
      <c r="N7" s="27"/>
      <c r="O7" s="122" t="s">
        <v>5</v>
      </c>
      <c r="P7" s="122"/>
      <c r="Q7" s="122"/>
      <c r="R7" s="26"/>
      <c r="S7" s="27"/>
      <c r="T7" s="27"/>
      <c r="U7" s="27"/>
      <c r="V7" s="27"/>
      <c r="W7" s="27"/>
      <c r="X7" s="27"/>
      <c r="Y7" s="27"/>
      <c r="Z7" s="27"/>
      <c r="AA7" s="27"/>
    </row>
    <row r="8" spans="1:27" ht="35.1" customHeight="1" x14ac:dyDescent="0.2">
      <c r="A8" s="121" t="s">
        <v>6</v>
      </c>
      <c r="B8" s="121"/>
      <c r="C8" s="121"/>
      <c r="E8" s="29"/>
      <c r="F8" s="26"/>
      <c r="G8" s="1" t="s">
        <v>8</v>
      </c>
      <c r="H8" s="26"/>
      <c r="I8" s="1" t="s">
        <v>9</v>
      </c>
      <c r="J8" s="26"/>
      <c r="K8" s="2" t="s">
        <v>7</v>
      </c>
      <c r="L8" s="27"/>
      <c r="M8" s="2" t="s">
        <v>8</v>
      </c>
      <c r="N8" s="26"/>
      <c r="O8" s="2" t="s">
        <v>7</v>
      </c>
      <c r="P8" s="27"/>
      <c r="Q8" s="2" t="s">
        <v>10</v>
      </c>
      <c r="R8" s="26"/>
      <c r="S8" s="1" t="s">
        <v>7</v>
      </c>
      <c r="T8" s="26"/>
      <c r="U8" s="1" t="s">
        <v>11</v>
      </c>
      <c r="V8" s="26"/>
      <c r="W8" s="1" t="s">
        <v>8</v>
      </c>
      <c r="X8" s="26"/>
      <c r="Y8" s="1" t="s">
        <v>9</v>
      </c>
      <c r="Z8" s="26"/>
      <c r="AA8" s="1" t="s">
        <v>12</v>
      </c>
    </row>
    <row r="9" spans="1:27" s="36" customFormat="1" ht="35.1" customHeight="1" x14ac:dyDescent="0.2">
      <c r="A9" s="123" t="s">
        <v>14</v>
      </c>
      <c r="B9" s="123"/>
      <c r="C9" s="123"/>
      <c r="E9" s="38">
        <v>58593750</v>
      </c>
      <c r="G9" s="37">
        <v>300178008395</v>
      </c>
      <c r="I9" s="37">
        <v>347257388671.875</v>
      </c>
      <c r="K9" s="38">
        <v>0</v>
      </c>
      <c r="M9" s="37">
        <v>0</v>
      </c>
      <c r="O9" s="37">
        <v>0</v>
      </c>
      <c r="Q9" s="37">
        <v>0</v>
      </c>
      <c r="S9" s="38">
        <v>58593750</v>
      </c>
      <c r="U9" s="38">
        <v>5870</v>
      </c>
      <c r="W9" s="37">
        <v>300178008395</v>
      </c>
      <c r="Y9" s="37">
        <v>341898837891</v>
      </c>
      <c r="AA9" s="42">
        <v>8.3500000000000005E-2</v>
      </c>
    </row>
    <row r="10" spans="1:27" s="40" customFormat="1" ht="35.1" customHeight="1" thickBot="1" x14ac:dyDescent="0.25">
      <c r="A10" s="120" t="s">
        <v>15</v>
      </c>
      <c r="B10" s="120"/>
      <c r="C10" s="120"/>
      <c r="D10" s="23"/>
      <c r="E10" s="41">
        <f>SUM(E9)</f>
        <v>58593750</v>
      </c>
      <c r="G10" s="41">
        <f>SUM(G9)</f>
        <v>300178008395</v>
      </c>
      <c r="I10" s="41">
        <f>SUM(I9)</f>
        <v>347257388671.875</v>
      </c>
      <c r="K10" s="39"/>
      <c r="M10" s="41">
        <v>0</v>
      </c>
      <c r="O10" s="41">
        <f>SUM(O9)</f>
        <v>0</v>
      </c>
      <c r="Q10" s="41">
        <f>SUM(Q9)</f>
        <v>0</v>
      </c>
      <c r="S10" s="41">
        <f>SUM(S9)</f>
        <v>58593750</v>
      </c>
      <c r="U10" s="39"/>
      <c r="W10" s="41">
        <f>SUM(W9)</f>
        <v>300178008395</v>
      </c>
      <c r="Y10" s="41">
        <f>SUM(Y9)</f>
        <v>341898837891</v>
      </c>
      <c r="AA10" s="43">
        <f>SUM(AA9)</f>
        <v>8.3500000000000005E-2</v>
      </c>
    </row>
    <row r="11" spans="1:27" ht="15.75" thickTop="1" x14ac:dyDescent="0.2"/>
    <row r="18" spans="27:27" x14ac:dyDescent="0.2">
      <c r="AA18" s="35"/>
    </row>
  </sheetData>
  <mergeCells count="13">
    <mergeCell ref="A5:AA5"/>
    <mergeCell ref="A10:C10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A9:C9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O21"/>
  <sheetViews>
    <sheetView rightToLeft="1" view="pageBreakPreview" zoomScaleNormal="100" zoomScaleSheetLayoutView="100" workbookViewId="0">
      <selection activeCell="A4" sqref="A4:AL4"/>
    </sheetView>
  </sheetViews>
  <sheetFormatPr defaultRowHeight="30" customHeight="1" x14ac:dyDescent="0.2"/>
  <cols>
    <col min="1" max="1" width="5.140625" style="24" customWidth="1"/>
    <col min="2" max="2" width="23.5703125" style="24" customWidth="1"/>
    <col min="3" max="3" width="1.28515625" style="24" customWidth="1"/>
    <col min="4" max="4" width="13.140625" style="24" customWidth="1"/>
    <col min="5" max="5" width="1.28515625" style="24" customWidth="1"/>
    <col min="6" max="6" width="15" style="24" customWidth="1"/>
    <col min="7" max="7" width="1.28515625" style="24" customWidth="1"/>
    <col min="8" max="8" width="13" style="24" customWidth="1"/>
    <col min="9" max="9" width="1.28515625" style="24" customWidth="1"/>
    <col min="10" max="10" width="13" style="24" customWidth="1"/>
    <col min="11" max="11" width="1.28515625" style="24" customWidth="1"/>
    <col min="12" max="12" width="8.85546875" style="24" customWidth="1"/>
    <col min="13" max="13" width="1.28515625" style="24" customWidth="1"/>
    <col min="14" max="14" width="13" style="24" customWidth="1"/>
    <col min="15" max="15" width="1.28515625" style="24" customWidth="1"/>
    <col min="16" max="16" width="13" style="24" customWidth="1"/>
    <col min="17" max="17" width="1.28515625" style="24" customWidth="1"/>
    <col min="18" max="18" width="18.5703125" style="24" customWidth="1"/>
    <col min="19" max="19" width="1.28515625" style="24" customWidth="1"/>
    <col min="20" max="20" width="18.85546875" style="24" customWidth="1"/>
    <col min="21" max="21" width="1.28515625" style="24" customWidth="1"/>
    <col min="22" max="22" width="13" style="24" customWidth="1"/>
    <col min="23" max="23" width="1.28515625" style="24" customWidth="1"/>
    <col min="24" max="24" width="16.85546875" style="24" customWidth="1"/>
    <col min="25" max="25" width="1.28515625" style="24" customWidth="1"/>
    <col min="26" max="26" width="13" style="24" customWidth="1"/>
    <col min="27" max="27" width="1.28515625" style="24" customWidth="1"/>
    <col min="28" max="28" width="14.42578125" style="24" customWidth="1"/>
    <col min="29" max="29" width="1.28515625" style="24" customWidth="1"/>
    <col min="30" max="30" width="15.5703125" style="24" customWidth="1"/>
    <col min="31" max="31" width="1.28515625" style="24" customWidth="1"/>
    <col min="32" max="32" width="15.5703125" style="24" customWidth="1"/>
    <col min="33" max="33" width="1.28515625" style="24" customWidth="1"/>
    <col min="34" max="34" width="17.85546875" style="24" bestFit="1" customWidth="1"/>
    <col min="35" max="35" width="0.7109375" style="24" customWidth="1"/>
    <col min="36" max="36" width="18.7109375" style="24" bestFit="1" customWidth="1"/>
    <col min="37" max="37" width="1.28515625" style="24" customWidth="1"/>
    <col min="38" max="38" width="14.28515625" style="58" customWidth="1"/>
    <col min="39" max="39" width="0.28515625" style="24" customWidth="1"/>
    <col min="40" max="40" width="20.5703125" style="24" bestFit="1" customWidth="1"/>
    <col min="41" max="16384" width="9.140625" style="24"/>
  </cols>
  <sheetData>
    <row r="1" spans="1:40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</row>
    <row r="2" spans="1:40" ht="30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1:40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</row>
    <row r="4" spans="1:40" s="25" customFormat="1" ht="30" customHeight="1" x14ac:dyDescent="0.2">
      <c r="A4" s="119" t="s">
        <v>251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</row>
    <row r="5" spans="1:40" ht="30" customHeight="1" x14ac:dyDescent="0.2">
      <c r="A5" s="121" t="s">
        <v>44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 t="s">
        <v>3</v>
      </c>
      <c r="Q5" s="121"/>
      <c r="R5" s="121"/>
      <c r="S5" s="121"/>
      <c r="T5" s="121"/>
      <c r="V5" s="121" t="s">
        <v>2</v>
      </c>
      <c r="W5" s="121"/>
      <c r="X5" s="121"/>
      <c r="Y5" s="121"/>
      <c r="Z5" s="121"/>
      <c r="AA5" s="121"/>
      <c r="AB5" s="121"/>
      <c r="AD5" s="121" t="s">
        <v>246</v>
      </c>
      <c r="AE5" s="121"/>
      <c r="AF5" s="121"/>
      <c r="AG5" s="121"/>
      <c r="AH5" s="121"/>
      <c r="AI5" s="121"/>
      <c r="AJ5" s="121"/>
      <c r="AK5" s="121"/>
      <c r="AL5" s="121"/>
    </row>
    <row r="6" spans="1:40" ht="30" customHeight="1" x14ac:dyDescent="0.2">
      <c r="A6" s="44"/>
      <c r="B6" s="44"/>
      <c r="C6" s="44"/>
      <c r="D6" s="130" t="s">
        <v>46</v>
      </c>
      <c r="E6" s="44"/>
      <c r="F6" s="130" t="s">
        <v>47</v>
      </c>
      <c r="G6" s="44"/>
      <c r="H6" s="130" t="s">
        <v>48</v>
      </c>
      <c r="I6" s="44"/>
      <c r="J6" s="132" t="s">
        <v>49</v>
      </c>
      <c r="K6" s="44"/>
      <c r="L6" s="130" t="s">
        <v>50</v>
      </c>
      <c r="M6" s="44"/>
      <c r="N6" s="132" t="s">
        <v>21</v>
      </c>
      <c r="O6" s="44"/>
      <c r="P6" s="132" t="s">
        <v>7</v>
      </c>
      <c r="Q6" s="44"/>
      <c r="R6" s="132" t="s">
        <v>8</v>
      </c>
      <c r="S6" s="44"/>
      <c r="T6" s="132" t="s">
        <v>9</v>
      </c>
      <c r="V6" s="122" t="s">
        <v>4</v>
      </c>
      <c r="W6" s="122"/>
      <c r="X6" s="122"/>
      <c r="Y6" s="44"/>
      <c r="Z6" s="122" t="s">
        <v>5</v>
      </c>
      <c r="AA6" s="122"/>
      <c r="AB6" s="122"/>
      <c r="AD6" s="44"/>
      <c r="AE6" s="44"/>
      <c r="AF6" s="44"/>
      <c r="AG6" s="44"/>
      <c r="AH6" s="44"/>
      <c r="AI6" s="44"/>
      <c r="AJ6" s="44"/>
      <c r="AK6" s="44"/>
      <c r="AL6" s="55"/>
    </row>
    <row r="7" spans="1:40" ht="30" customHeight="1" x14ac:dyDescent="0.2">
      <c r="A7" s="121" t="s">
        <v>45</v>
      </c>
      <c r="B7" s="121"/>
      <c r="D7" s="131"/>
      <c r="F7" s="131"/>
      <c r="H7" s="131"/>
      <c r="J7" s="133"/>
      <c r="L7" s="131"/>
      <c r="N7" s="133"/>
      <c r="P7" s="133"/>
      <c r="R7" s="133"/>
      <c r="T7" s="133"/>
      <c r="V7" s="2" t="s">
        <v>7</v>
      </c>
      <c r="W7" s="44"/>
      <c r="X7" s="2" t="s">
        <v>8</v>
      </c>
      <c r="Z7" s="2" t="s">
        <v>7</v>
      </c>
      <c r="AA7" s="44"/>
      <c r="AB7" s="2" t="s">
        <v>10</v>
      </c>
      <c r="AD7" s="1" t="s">
        <v>7</v>
      </c>
      <c r="AF7" s="1" t="s">
        <v>11</v>
      </c>
      <c r="AH7" s="1" t="s">
        <v>8</v>
      </c>
      <c r="AJ7" s="1" t="s">
        <v>9</v>
      </c>
      <c r="AL7" s="56" t="s">
        <v>12</v>
      </c>
    </row>
    <row r="8" spans="1:40" ht="30" customHeight="1" x14ac:dyDescent="0.2">
      <c r="A8" s="129" t="s">
        <v>51</v>
      </c>
      <c r="B8" s="129"/>
      <c r="D8" s="13" t="s">
        <v>52</v>
      </c>
      <c r="E8" s="26"/>
      <c r="F8" s="13" t="s">
        <v>52</v>
      </c>
      <c r="G8" s="26"/>
      <c r="H8" s="13" t="s">
        <v>53</v>
      </c>
      <c r="I8" s="26"/>
      <c r="J8" s="13" t="s">
        <v>54</v>
      </c>
      <c r="L8" s="46">
        <v>0</v>
      </c>
      <c r="M8" s="47"/>
      <c r="N8" s="46">
        <v>0</v>
      </c>
      <c r="P8" s="9">
        <v>13889</v>
      </c>
      <c r="Q8" s="26"/>
      <c r="R8" s="9">
        <v>7567043371</v>
      </c>
      <c r="S8" s="26"/>
      <c r="T8" s="9">
        <v>7881967534</v>
      </c>
      <c r="U8" s="26"/>
      <c r="V8" s="9">
        <v>3000</v>
      </c>
      <c r="W8" s="26"/>
      <c r="X8" s="9">
        <v>1705889134</v>
      </c>
      <c r="Z8" s="9">
        <v>0</v>
      </c>
      <c r="AA8" s="26"/>
      <c r="AB8" s="9">
        <v>0</v>
      </c>
      <c r="AC8" s="26"/>
      <c r="AD8" s="9">
        <f>P8+V8</f>
        <v>16889</v>
      </c>
      <c r="AE8" s="26"/>
      <c r="AF8" s="52">
        <v>569090</v>
      </c>
      <c r="AG8" s="26"/>
      <c r="AH8" s="9">
        <v>9272932505</v>
      </c>
      <c r="AI8" s="26"/>
      <c r="AJ8" s="9">
        <v>9609618951</v>
      </c>
      <c r="AK8" s="26"/>
      <c r="AL8" s="18">
        <v>2.3E-3</v>
      </c>
      <c r="AN8" s="35"/>
    </row>
    <row r="9" spans="1:40" ht="30" customHeight="1" x14ac:dyDescent="0.2">
      <c r="A9" s="128" t="s">
        <v>55</v>
      </c>
      <c r="B9" s="128"/>
      <c r="D9" s="17" t="s">
        <v>52</v>
      </c>
      <c r="E9" s="26"/>
      <c r="F9" s="17" t="s">
        <v>52</v>
      </c>
      <c r="G9" s="26"/>
      <c r="H9" s="17" t="s">
        <v>53</v>
      </c>
      <c r="I9" s="26"/>
      <c r="J9" s="17" t="s">
        <v>56</v>
      </c>
      <c r="L9" s="48">
        <v>0</v>
      </c>
      <c r="M9" s="47"/>
      <c r="N9" s="48">
        <v>0</v>
      </c>
      <c r="P9" s="10">
        <v>48000</v>
      </c>
      <c r="Q9" s="26"/>
      <c r="R9" s="10">
        <v>21111925832</v>
      </c>
      <c r="S9" s="26"/>
      <c r="T9" s="10">
        <v>25530411774</v>
      </c>
      <c r="U9" s="26"/>
      <c r="V9" s="10">
        <v>6000</v>
      </c>
      <c r="W9" s="26"/>
      <c r="X9" s="10">
        <v>3190638191</v>
      </c>
      <c r="Z9" s="10">
        <v>0</v>
      </c>
      <c r="AA9" s="26"/>
      <c r="AB9" s="10">
        <v>0</v>
      </c>
      <c r="AC9" s="26"/>
      <c r="AD9" s="10">
        <f>P9+V9</f>
        <v>54000</v>
      </c>
      <c r="AE9" s="26"/>
      <c r="AF9" s="53">
        <v>531800</v>
      </c>
      <c r="AG9" s="26"/>
      <c r="AH9" s="10">
        <v>24302564023</v>
      </c>
      <c r="AI9" s="26"/>
      <c r="AJ9" s="10">
        <v>28711995008</v>
      </c>
      <c r="AK9" s="26"/>
      <c r="AL9" s="19">
        <v>7.0000000000000001E-3</v>
      </c>
    </row>
    <row r="10" spans="1:40" ht="30" customHeight="1" x14ac:dyDescent="0.2">
      <c r="A10" s="128" t="s">
        <v>57</v>
      </c>
      <c r="B10" s="128"/>
      <c r="D10" s="17" t="s">
        <v>52</v>
      </c>
      <c r="E10" s="26"/>
      <c r="F10" s="17" t="s">
        <v>52</v>
      </c>
      <c r="G10" s="26"/>
      <c r="H10" s="17" t="s">
        <v>58</v>
      </c>
      <c r="I10" s="26"/>
      <c r="J10" s="17" t="s">
        <v>59</v>
      </c>
      <c r="L10" s="48">
        <v>0</v>
      </c>
      <c r="M10" s="47"/>
      <c r="N10" s="48">
        <v>0</v>
      </c>
      <c r="P10" s="10">
        <v>29928</v>
      </c>
      <c r="Q10" s="26"/>
      <c r="R10" s="10">
        <v>17807671037</v>
      </c>
      <c r="S10" s="26"/>
      <c r="T10" s="10">
        <v>18554390647</v>
      </c>
      <c r="U10" s="26"/>
      <c r="V10" s="10">
        <v>1007</v>
      </c>
      <c r="W10" s="26"/>
      <c r="X10" s="10">
        <v>626104938</v>
      </c>
      <c r="Z10" s="10">
        <v>0</v>
      </c>
      <c r="AA10" s="26"/>
      <c r="AB10" s="10">
        <v>0</v>
      </c>
      <c r="AC10" s="26"/>
      <c r="AD10" s="10">
        <f>P10+V10</f>
        <v>30935</v>
      </c>
      <c r="AE10" s="26"/>
      <c r="AF10" s="53">
        <v>622570</v>
      </c>
      <c r="AG10" s="26"/>
      <c r="AH10" s="10">
        <v>18433775975</v>
      </c>
      <c r="AI10" s="26"/>
      <c r="AJ10" s="10">
        <v>19255712219</v>
      </c>
      <c r="AK10" s="26"/>
      <c r="AL10" s="19">
        <v>4.7000000000000002E-3</v>
      </c>
    </row>
    <row r="11" spans="1:40" ht="30" customHeight="1" x14ac:dyDescent="0.2">
      <c r="A11" s="128" t="s">
        <v>84</v>
      </c>
      <c r="B11" s="128"/>
      <c r="D11" s="17" t="s">
        <v>52</v>
      </c>
      <c r="E11" s="26"/>
      <c r="F11" s="17" t="s">
        <v>52</v>
      </c>
      <c r="G11" s="26"/>
      <c r="H11" s="17" t="s">
        <v>53</v>
      </c>
      <c r="I11" s="26"/>
      <c r="J11" s="17" t="s">
        <v>85</v>
      </c>
      <c r="L11" s="48">
        <v>0</v>
      </c>
      <c r="M11" s="47"/>
      <c r="N11" s="48">
        <v>0</v>
      </c>
      <c r="P11" s="10">
        <v>39100</v>
      </c>
      <c r="Q11" s="26"/>
      <c r="R11" s="10">
        <v>20699549104</v>
      </c>
      <c r="S11" s="26"/>
      <c r="T11" s="10">
        <v>21325184109</v>
      </c>
      <c r="U11" s="26"/>
      <c r="V11" s="10">
        <v>1200</v>
      </c>
      <c r="W11" s="26"/>
      <c r="X11" s="10">
        <v>653710460</v>
      </c>
      <c r="Z11" s="10">
        <v>428</v>
      </c>
      <c r="AA11" s="26"/>
      <c r="AB11" s="10">
        <v>232494536</v>
      </c>
      <c r="AC11" s="26"/>
      <c r="AD11" s="10">
        <f>P11+V11-Z11</f>
        <v>39872</v>
      </c>
      <c r="AE11" s="26"/>
      <c r="AF11" s="53">
        <v>546430</v>
      </c>
      <c r="AG11" s="26"/>
      <c r="AH11" s="10">
        <v>21126676265</v>
      </c>
      <c r="AI11" s="26"/>
      <c r="AJ11" s="10">
        <v>21783308020</v>
      </c>
      <c r="AK11" s="26"/>
      <c r="AL11" s="19">
        <v>5.3E-3</v>
      </c>
    </row>
    <row r="12" spans="1:40" ht="30" customHeight="1" x14ac:dyDescent="0.2">
      <c r="A12" s="128" t="s">
        <v>60</v>
      </c>
      <c r="B12" s="128"/>
      <c r="D12" s="17" t="s">
        <v>52</v>
      </c>
      <c r="E12" s="26"/>
      <c r="F12" s="17" t="s">
        <v>52</v>
      </c>
      <c r="G12" s="26"/>
      <c r="H12" s="17" t="s">
        <v>58</v>
      </c>
      <c r="I12" s="26"/>
      <c r="J12" s="17" t="s">
        <v>61</v>
      </c>
      <c r="L12" s="48">
        <v>0</v>
      </c>
      <c r="M12" s="47"/>
      <c r="N12" s="48">
        <v>0</v>
      </c>
      <c r="P12" s="10">
        <v>11813</v>
      </c>
      <c r="Q12" s="26"/>
      <c r="R12" s="10">
        <v>6129649183</v>
      </c>
      <c r="S12" s="26"/>
      <c r="T12" s="10">
        <v>6410934207</v>
      </c>
      <c r="U12" s="26"/>
      <c r="V12" s="10"/>
      <c r="W12" s="26"/>
      <c r="X12" s="10"/>
      <c r="Z12" s="10">
        <v>0</v>
      </c>
      <c r="AA12" s="26"/>
      <c r="AB12" s="10">
        <v>0</v>
      </c>
      <c r="AC12" s="26"/>
      <c r="AD12" s="10">
        <v>11813</v>
      </c>
      <c r="AE12" s="26"/>
      <c r="AF12" s="53">
        <v>544000</v>
      </c>
      <c r="AG12" s="26"/>
      <c r="AH12" s="10">
        <v>6129649183</v>
      </c>
      <c r="AI12" s="26"/>
      <c r="AJ12" s="10">
        <v>6425107238</v>
      </c>
      <c r="AK12" s="26"/>
      <c r="AL12" s="19">
        <v>1.6000000000000001E-3</v>
      </c>
    </row>
    <row r="13" spans="1:40" ht="30" customHeight="1" x14ac:dyDescent="0.2">
      <c r="A13" s="128" t="s">
        <v>62</v>
      </c>
      <c r="B13" s="128"/>
      <c r="D13" s="17" t="s">
        <v>52</v>
      </c>
      <c r="E13" s="26"/>
      <c r="F13" s="17" t="s">
        <v>52</v>
      </c>
      <c r="G13" s="26"/>
      <c r="H13" s="17" t="s">
        <v>63</v>
      </c>
      <c r="I13" s="26"/>
      <c r="J13" s="17" t="s">
        <v>64</v>
      </c>
      <c r="L13" s="48">
        <v>0.23</v>
      </c>
      <c r="M13" s="47"/>
      <c r="N13" s="48">
        <v>0.23</v>
      </c>
      <c r="P13" s="10">
        <v>500000</v>
      </c>
      <c r="Q13" s="26"/>
      <c r="R13" s="10">
        <v>500000000000</v>
      </c>
      <c r="S13" s="26"/>
      <c r="T13" s="10">
        <v>499909375000</v>
      </c>
      <c r="U13" s="26"/>
      <c r="V13" s="10"/>
      <c r="W13" s="26"/>
      <c r="X13" s="10"/>
      <c r="Z13" s="10">
        <v>0</v>
      </c>
      <c r="AA13" s="26"/>
      <c r="AB13" s="10">
        <v>0</v>
      </c>
      <c r="AC13" s="26"/>
      <c r="AD13" s="10">
        <v>500000</v>
      </c>
      <c r="AE13" s="26"/>
      <c r="AF13" s="53">
        <v>1000000</v>
      </c>
      <c r="AG13" s="26"/>
      <c r="AH13" s="10">
        <v>500000000000</v>
      </c>
      <c r="AI13" s="26"/>
      <c r="AJ13" s="10">
        <v>499909375000</v>
      </c>
      <c r="AK13" s="26"/>
      <c r="AL13" s="19">
        <v>0.1222</v>
      </c>
    </row>
    <row r="14" spans="1:40" ht="30" customHeight="1" x14ac:dyDescent="0.2">
      <c r="A14" s="128" t="s">
        <v>65</v>
      </c>
      <c r="B14" s="128"/>
      <c r="D14" s="17" t="s">
        <v>52</v>
      </c>
      <c r="E14" s="26"/>
      <c r="F14" s="17" t="s">
        <v>52</v>
      </c>
      <c r="G14" s="26"/>
      <c r="H14" s="17" t="s">
        <v>66</v>
      </c>
      <c r="I14" s="26"/>
      <c r="J14" s="17" t="s">
        <v>67</v>
      </c>
      <c r="L14" s="48">
        <v>0.23</v>
      </c>
      <c r="M14" s="47"/>
      <c r="N14" s="48">
        <v>0.23</v>
      </c>
      <c r="P14" s="10">
        <v>455000</v>
      </c>
      <c r="Q14" s="26"/>
      <c r="R14" s="10">
        <v>455120924375</v>
      </c>
      <c r="S14" s="26"/>
      <c r="T14" s="10">
        <v>464015881875</v>
      </c>
      <c r="U14" s="26"/>
      <c r="V14" s="10"/>
      <c r="W14" s="26"/>
      <c r="X14" s="10"/>
      <c r="Z14" s="10">
        <v>0</v>
      </c>
      <c r="AA14" s="26"/>
      <c r="AB14" s="10">
        <v>0</v>
      </c>
      <c r="AC14" s="26"/>
      <c r="AD14" s="10">
        <v>455000</v>
      </c>
      <c r="AE14" s="26"/>
      <c r="AF14" s="53">
        <v>1020000</v>
      </c>
      <c r="AG14" s="26"/>
      <c r="AH14" s="10">
        <v>455120924375</v>
      </c>
      <c r="AI14" s="26"/>
      <c r="AJ14" s="10">
        <v>464015881875</v>
      </c>
      <c r="AK14" s="26"/>
      <c r="AL14" s="19">
        <v>0.1134</v>
      </c>
    </row>
    <row r="15" spans="1:40" ht="30" customHeight="1" x14ac:dyDescent="0.2">
      <c r="A15" s="128" t="s">
        <v>70</v>
      </c>
      <c r="B15" s="128"/>
      <c r="D15" s="17" t="s">
        <v>52</v>
      </c>
      <c r="E15" s="26"/>
      <c r="F15" s="17" t="s">
        <v>52</v>
      </c>
      <c r="G15" s="26"/>
      <c r="H15" s="17" t="s">
        <v>71</v>
      </c>
      <c r="I15" s="26"/>
      <c r="J15" s="17" t="s">
        <v>72</v>
      </c>
      <c r="L15" s="48">
        <v>0.18</v>
      </c>
      <c r="M15" s="47"/>
      <c r="N15" s="48">
        <v>0.18</v>
      </c>
      <c r="P15" s="10">
        <v>465000</v>
      </c>
      <c r="Q15" s="26"/>
      <c r="R15" s="10">
        <v>425670810926</v>
      </c>
      <c r="S15" s="26"/>
      <c r="T15" s="10">
        <v>442832222109</v>
      </c>
      <c r="U15" s="26"/>
      <c r="V15" s="10"/>
      <c r="W15" s="26"/>
      <c r="X15" s="10"/>
      <c r="Z15" s="10">
        <v>0</v>
      </c>
      <c r="AA15" s="26"/>
      <c r="AB15" s="10">
        <v>0</v>
      </c>
      <c r="AC15" s="26"/>
      <c r="AD15" s="10">
        <v>465000</v>
      </c>
      <c r="AE15" s="26"/>
      <c r="AF15" s="53">
        <v>952500</v>
      </c>
      <c r="AG15" s="26"/>
      <c r="AH15" s="10">
        <v>425670810926</v>
      </c>
      <c r="AI15" s="26"/>
      <c r="AJ15" s="10">
        <v>442832222109</v>
      </c>
      <c r="AK15" s="26"/>
      <c r="AL15" s="19">
        <v>0.1082</v>
      </c>
    </row>
    <row r="16" spans="1:40" ht="30" customHeight="1" x14ac:dyDescent="0.2">
      <c r="A16" s="128" t="s">
        <v>73</v>
      </c>
      <c r="B16" s="128"/>
      <c r="D16" s="17" t="s">
        <v>52</v>
      </c>
      <c r="E16" s="26"/>
      <c r="F16" s="17" t="s">
        <v>52</v>
      </c>
      <c r="G16" s="26"/>
      <c r="H16" s="17" t="s">
        <v>74</v>
      </c>
      <c r="I16" s="26"/>
      <c r="J16" s="17" t="s">
        <v>75</v>
      </c>
      <c r="L16" s="49">
        <v>0.20499999999999999</v>
      </c>
      <c r="M16" s="50"/>
      <c r="N16" s="49">
        <v>0.20499999999999999</v>
      </c>
      <c r="P16" s="10">
        <v>95000</v>
      </c>
      <c r="Q16" s="26"/>
      <c r="R16" s="10">
        <v>89772579934</v>
      </c>
      <c r="S16" s="26"/>
      <c r="T16" s="10">
        <v>87249283200</v>
      </c>
      <c r="U16" s="26"/>
      <c r="V16" s="10"/>
      <c r="W16" s="26"/>
      <c r="X16" s="10"/>
      <c r="Z16" s="10">
        <v>0</v>
      </c>
      <c r="AA16" s="26"/>
      <c r="AB16" s="10">
        <v>0</v>
      </c>
      <c r="AC16" s="26"/>
      <c r="AD16" s="10">
        <v>95000</v>
      </c>
      <c r="AE16" s="26"/>
      <c r="AF16" s="53">
        <v>932600</v>
      </c>
      <c r="AG16" s="26"/>
      <c r="AH16" s="10">
        <v>89772579934</v>
      </c>
      <c r="AI16" s="26"/>
      <c r="AJ16" s="10">
        <v>88580941794</v>
      </c>
      <c r="AK16" s="26"/>
      <c r="AL16" s="19">
        <v>2.1600000000000001E-2</v>
      </c>
    </row>
    <row r="17" spans="1:41" ht="30" customHeight="1" x14ac:dyDescent="0.2">
      <c r="A17" s="128" t="s">
        <v>76</v>
      </c>
      <c r="B17" s="128"/>
      <c r="D17" s="17" t="s">
        <v>52</v>
      </c>
      <c r="E17" s="26"/>
      <c r="F17" s="17" t="s">
        <v>52</v>
      </c>
      <c r="G17" s="26"/>
      <c r="H17" s="17" t="s">
        <v>77</v>
      </c>
      <c r="I17" s="26"/>
      <c r="J17" s="17" t="s">
        <v>78</v>
      </c>
      <c r="L17" s="49">
        <v>0.20499999999999999</v>
      </c>
      <c r="M17" s="50"/>
      <c r="N17" s="49">
        <v>0.20499999999999999</v>
      </c>
      <c r="P17" s="10">
        <v>102957</v>
      </c>
      <c r="Q17" s="26"/>
      <c r="R17" s="10">
        <v>99760185150</v>
      </c>
      <c r="S17" s="26"/>
      <c r="T17" s="10">
        <v>101908955653</v>
      </c>
      <c r="U17" s="26"/>
      <c r="V17" s="10"/>
      <c r="W17" s="26"/>
      <c r="X17" s="10"/>
      <c r="Z17" s="10">
        <v>0</v>
      </c>
      <c r="AA17" s="26"/>
      <c r="AB17" s="10">
        <v>0</v>
      </c>
      <c r="AC17" s="26"/>
      <c r="AD17" s="10">
        <v>102957</v>
      </c>
      <c r="AE17" s="26"/>
      <c r="AF17" s="53">
        <v>990000</v>
      </c>
      <c r="AG17" s="26"/>
      <c r="AH17" s="10">
        <v>99760185150</v>
      </c>
      <c r="AI17" s="26"/>
      <c r="AJ17" s="10">
        <v>101908955653</v>
      </c>
      <c r="AK17" s="26"/>
      <c r="AL17" s="19">
        <v>2.4899999999999999E-2</v>
      </c>
    </row>
    <row r="18" spans="1:41" ht="30" customHeight="1" x14ac:dyDescent="0.2">
      <c r="A18" s="128" t="s">
        <v>79</v>
      </c>
      <c r="B18" s="128"/>
      <c r="D18" s="17" t="s">
        <v>52</v>
      </c>
      <c r="E18" s="26"/>
      <c r="F18" s="17" t="s">
        <v>52</v>
      </c>
      <c r="G18" s="26"/>
      <c r="H18" s="17" t="s">
        <v>77</v>
      </c>
      <c r="I18" s="26"/>
      <c r="J18" s="17" t="s">
        <v>80</v>
      </c>
      <c r="L18" s="49">
        <v>0.20499999999999999</v>
      </c>
      <c r="M18" s="50"/>
      <c r="N18" s="49">
        <v>0.20499999999999999</v>
      </c>
      <c r="P18" s="10">
        <v>106340</v>
      </c>
      <c r="Q18" s="26"/>
      <c r="R18" s="10">
        <v>99759680800</v>
      </c>
      <c r="S18" s="26"/>
      <c r="T18" s="10">
        <v>101111010307</v>
      </c>
      <c r="U18" s="26"/>
      <c r="V18" s="10"/>
      <c r="W18" s="26"/>
      <c r="X18" s="10"/>
      <c r="Z18" s="10">
        <v>0</v>
      </c>
      <c r="AA18" s="26"/>
      <c r="AB18" s="10">
        <v>0</v>
      </c>
      <c r="AC18" s="26"/>
      <c r="AD18" s="10">
        <v>106340</v>
      </c>
      <c r="AE18" s="26"/>
      <c r="AF18" s="53">
        <v>951000</v>
      </c>
      <c r="AG18" s="26"/>
      <c r="AH18" s="10">
        <v>99759680800</v>
      </c>
      <c r="AI18" s="26"/>
      <c r="AJ18" s="10">
        <v>101111010307</v>
      </c>
      <c r="AK18" s="26"/>
      <c r="AL18" s="19">
        <v>2.47E-2</v>
      </c>
    </row>
    <row r="19" spans="1:41" ht="30" customHeight="1" x14ac:dyDescent="0.2">
      <c r="A19" s="128" t="s">
        <v>81</v>
      </c>
      <c r="B19" s="128"/>
      <c r="D19" s="17" t="s">
        <v>52</v>
      </c>
      <c r="E19" s="26"/>
      <c r="F19" s="17" t="s">
        <v>52</v>
      </c>
      <c r="G19" s="26"/>
      <c r="H19" s="17" t="s">
        <v>82</v>
      </c>
      <c r="I19" s="26"/>
      <c r="J19" s="17" t="s">
        <v>83</v>
      </c>
      <c r="L19" s="48">
        <v>0.23</v>
      </c>
      <c r="M19" s="47"/>
      <c r="N19" s="48">
        <v>0.23</v>
      </c>
      <c r="P19" s="10">
        <v>200000</v>
      </c>
      <c r="Q19" s="26"/>
      <c r="R19" s="10">
        <v>200000000000</v>
      </c>
      <c r="S19" s="26"/>
      <c r="T19" s="10">
        <v>199963750000</v>
      </c>
      <c r="U19" s="26"/>
      <c r="V19" s="10"/>
      <c r="W19" s="26"/>
      <c r="X19" s="10"/>
      <c r="Z19" s="10">
        <v>0</v>
      </c>
      <c r="AA19" s="26"/>
      <c r="AB19" s="10">
        <v>0</v>
      </c>
      <c r="AC19" s="26"/>
      <c r="AD19" s="10">
        <v>200000</v>
      </c>
      <c r="AE19" s="26"/>
      <c r="AF19" s="53">
        <v>1000000</v>
      </c>
      <c r="AG19" s="26"/>
      <c r="AH19" s="10">
        <v>200000000000</v>
      </c>
      <c r="AI19" s="26"/>
      <c r="AJ19" s="10">
        <v>199963750000</v>
      </c>
      <c r="AK19" s="26"/>
      <c r="AL19" s="19">
        <v>4.8800000000000003E-2</v>
      </c>
    </row>
    <row r="20" spans="1:41" ht="30" customHeight="1" x14ac:dyDescent="0.2">
      <c r="A20" s="128" t="s">
        <v>247</v>
      </c>
      <c r="B20" s="128"/>
      <c r="D20" s="17" t="s">
        <v>52</v>
      </c>
      <c r="E20" s="26"/>
      <c r="F20" s="17" t="s">
        <v>52</v>
      </c>
      <c r="G20" s="26"/>
      <c r="H20" s="17" t="s">
        <v>248</v>
      </c>
      <c r="I20" s="26"/>
      <c r="J20" s="17" t="s">
        <v>249</v>
      </c>
      <c r="L20" s="48">
        <v>0</v>
      </c>
      <c r="M20" s="47"/>
      <c r="N20" s="48">
        <v>0</v>
      </c>
      <c r="P20" s="10" t="s">
        <v>32</v>
      </c>
      <c r="Q20" s="26"/>
      <c r="R20" s="10" t="s">
        <v>32</v>
      </c>
      <c r="S20" s="26"/>
      <c r="T20" s="10" t="s">
        <v>32</v>
      </c>
      <c r="U20" s="26"/>
      <c r="V20" s="10">
        <v>2000</v>
      </c>
      <c r="W20" s="26"/>
      <c r="X20" s="10">
        <v>1045189405</v>
      </c>
      <c r="Z20" s="10"/>
      <c r="AA20" s="26"/>
      <c r="AB20" s="10"/>
      <c r="AC20" s="26"/>
      <c r="AD20" s="10">
        <f>V20</f>
        <v>2000</v>
      </c>
      <c r="AE20" s="26"/>
      <c r="AF20" s="53">
        <v>523990</v>
      </c>
      <c r="AG20" s="26"/>
      <c r="AH20" s="10">
        <v>1045189405</v>
      </c>
      <c r="AI20" s="26"/>
      <c r="AJ20" s="10">
        <v>1047790054</v>
      </c>
      <c r="AK20" s="26"/>
      <c r="AL20" s="19">
        <v>2.9999999999999997E-4</v>
      </c>
    </row>
    <row r="21" spans="1:41" s="34" customFormat="1" ht="30" customHeight="1" x14ac:dyDescent="0.25">
      <c r="A21" s="120" t="s">
        <v>15</v>
      </c>
      <c r="B21" s="120"/>
      <c r="D21" s="45"/>
      <c r="F21" s="45"/>
      <c r="H21" s="45"/>
      <c r="J21" s="45"/>
      <c r="L21" s="45"/>
      <c r="N21" s="45"/>
      <c r="P21" s="33">
        <f>SUM(P8:P20)</f>
        <v>2067027</v>
      </c>
      <c r="Q21" s="32"/>
      <c r="R21" s="33">
        <f>SUM(R8:R20)</f>
        <v>1943400019712</v>
      </c>
      <c r="S21" s="32"/>
      <c r="T21" s="33">
        <f>SUM(T8:T20)</f>
        <v>1976693366415</v>
      </c>
      <c r="U21" s="32"/>
      <c r="V21" s="33">
        <f>SUM(V8:V20)</f>
        <v>13207</v>
      </c>
      <c r="W21" s="32"/>
      <c r="X21" s="33">
        <f>SUM(X8:X20)</f>
        <v>7221532128</v>
      </c>
      <c r="Y21" s="32"/>
      <c r="Z21" s="33">
        <f>SUM(Z8:Z20)</f>
        <v>428</v>
      </c>
      <c r="AA21" s="32"/>
      <c r="AB21" s="33">
        <f>SUM(AB8:AB20)</f>
        <v>232494536</v>
      </c>
      <c r="AC21" s="32"/>
      <c r="AD21" s="33">
        <f>SUM(AD8:AD20)</f>
        <v>2079806</v>
      </c>
      <c r="AE21" s="32"/>
      <c r="AF21" s="31"/>
      <c r="AG21" s="32"/>
      <c r="AH21" s="33">
        <f>SUM(AH8:AH20)</f>
        <v>1950394968541</v>
      </c>
      <c r="AI21" s="32"/>
      <c r="AJ21" s="33">
        <f>SUM(AJ8:AJ20)</f>
        <v>1985155668228</v>
      </c>
      <c r="AK21" s="32"/>
      <c r="AL21" s="57">
        <f>SUM(AL8:AL20)</f>
        <v>0.48500000000000004</v>
      </c>
      <c r="AO21" s="24"/>
    </row>
  </sheetData>
  <mergeCells count="34">
    <mergeCell ref="A1:AL1"/>
    <mergeCell ref="A2:AL2"/>
    <mergeCell ref="A3:AL3"/>
    <mergeCell ref="A5:O5"/>
    <mergeCell ref="P5:T5"/>
    <mergeCell ref="V5:AB5"/>
    <mergeCell ref="AD5:AL5"/>
    <mergeCell ref="A4:AL4"/>
    <mergeCell ref="V6:X6"/>
    <mergeCell ref="Z6:AB6"/>
    <mergeCell ref="A7:B7"/>
    <mergeCell ref="A8:B8"/>
    <mergeCell ref="A9:B9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0:B10"/>
    <mergeCell ref="A12:B12"/>
    <mergeCell ref="A13:B13"/>
    <mergeCell ref="A14:B14"/>
    <mergeCell ref="A11:B11"/>
    <mergeCell ref="A21:B21"/>
    <mergeCell ref="A15:B15"/>
    <mergeCell ref="A16:B16"/>
    <mergeCell ref="A17:B17"/>
    <mergeCell ref="A18:B18"/>
    <mergeCell ref="A19:B19"/>
    <mergeCell ref="A20:B20"/>
  </mergeCells>
  <pageMargins left="0.39" right="0.39" top="0.39" bottom="0.39" header="0" footer="0"/>
  <pageSetup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Q15"/>
  <sheetViews>
    <sheetView rightToLeft="1" workbookViewId="0">
      <selection activeCell="D12" sqref="D12"/>
    </sheetView>
  </sheetViews>
  <sheetFormatPr defaultRowHeight="30" customHeight="1" x14ac:dyDescent="0.45"/>
  <cols>
    <col min="1" max="1" width="9" style="154" bestFit="1" customWidth="1"/>
    <col min="2" max="2" width="5.140625" style="154" customWidth="1"/>
    <col min="3" max="3" width="1.28515625" style="154" customWidth="1"/>
    <col min="4" max="4" width="19.7109375" style="154" customWidth="1"/>
    <col min="5" max="5" width="1.28515625" style="154" customWidth="1"/>
    <col min="6" max="6" width="29.140625" style="154" bestFit="1" customWidth="1"/>
    <col min="7" max="7" width="1.28515625" style="154" customWidth="1"/>
    <col min="8" max="8" width="13.7109375" style="154" bestFit="1" customWidth="1"/>
    <col min="9" max="9" width="1.28515625" style="154" customWidth="1"/>
    <col min="10" max="10" width="10.42578125" style="154" customWidth="1"/>
    <col min="11" max="11" width="9.140625" style="154" customWidth="1"/>
    <col min="12" max="12" width="1.28515625" style="154" customWidth="1"/>
    <col min="13" max="13" width="27.7109375" style="154" customWidth="1"/>
    <col min="14" max="14" width="1.28515625" style="154" customWidth="1"/>
    <col min="15" max="15" width="9" style="154" bestFit="1" customWidth="1"/>
    <col min="16" max="16" width="1.28515625" style="154" customWidth="1"/>
    <col min="17" max="17" width="23.7109375" style="154" customWidth="1"/>
    <col min="18" max="18" width="0.28515625" style="154" customWidth="1"/>
    <col min="19" max="16384" width="9.140625" style="154"/>
  </cols>
  <sheetData>
    <row r="1" spans="1:17" ht="30" customHeight="1" x14ac:dyDescent="0.4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30" customHeight="1" x14ac:dyDescent="0.45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30" customHeight="1" x14ac:dyDescent="0.45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5" spans="1:17" s="155" customFormat="1" ht="30" customHeight="1" x14ac:dyDescent="0.45">
      <c r="A5" s="119" t="s">
        <v>286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1:17" ht="30" customHeight="1" x14ac:dyDescent="0.45">
      <c r="M6" s="146" t="s">
        <v>177</v>
      </c>
      <c r="Q6" s="146" t="s">
        <v>178</v>
      </c>
    </row>
    <row r="7" spans="1:17" ht="30" customHeight="1" x14ac:dyDescent="0.45">
      <c r="A7" s="121" t="s">
        <v>179</v>
      </c>
      <c r="B7" s="121"/>
      <c r="D7" s="1" t="s">
        <v>180</v>
      </c>
      <c r="F7" s="1" t="s">
        <v>181</v>
      </c>
      <c r="H7" s="23" t="s">
        <v>28</v>
      </c>
      <c r="J7" s="121" t="s">
        <v>182</v>
      </c>
      <c r="K7" s="121"/>
      <c r="M7" s="146"/>
      <c r="O7" s="1" t="s">
        <v>183</v>
      </c>
      <c r="Q7" s="146"/>
    </row>
    <row r="8" spans="1:17" s="88" customFormat="1" ht="30" customHeight="1" x14ac:dyDescent="0.2">
      <c r="A8" s="159" t="s">
        <v>184</v>
      </c>
      <c r="B8" s="160"/>
      <c r="D8" s="159" t="s">
        <v>184</v>
      </c>
      <c r="F8" s="161" t="s">
        <v>240</v>
      </c>
      <c r="H8" s="162">
        <v>450000</v>
      </c>
      <c r="J8" s="163">
        <v>455120924375</v>
      </c>
      <c r="K8" s="163"/>
      <c r="M8" s="162">
        <v>13456849310</v>
      </c>
      <c r="O8" s="162">
        <v>23</v>
      </c>
      <c r="Q8" s="162">
        <v>32</v>
      </c>
    </row>
    <row r="9" spans="1:17" s="88" customFormat="1" ht="30" customHeight="1" x14ac:dyDescent="0.2">
      <c r="A9" s="164"/>
      <c r="B9" s="164"/>
      <c r="D9" s="164"/>
      <c r="F9" s="158" t="s">
        <v>241</v>
      </c>
      <c r="G9" s="158"/>
      <c r="H9" s="165">
        <v>200000</v>
      </c>
      <c r="I9" s="158"/>
      <c r="J9" s="166">
        <v>200000000000</v>
      </c>
      <c r="K9" s="166"/>
      <c r="L9" s="158"/>
      <c r="M9" s="165">
        <v>7213972583</v>
      </c>
      <c r="N9" s="158"/>
      <c r="O9" s="165">
        <v>23</v>
      </c>
      <c r="P9" s="158"/>
      <c r="Q9" s="165">
        <v>38.5</v>
      </c>
    </row>
    <row r="10" spans="1:17" s="88" customFormat="1" ht="30" customHeight="1" x14ac:dyDescent="0.2">
      <c r="A10" s="164"/>
      <c r="B10" s="164"/>
      <c r="D10" s="164"/>
      <c r="F10" s="158" t="s">
        <v>62</v>
      </c>
      <c r="G10" s="158"/>
      <c r="H10" s="165">
        <v>500000</v>
      </c>
      <c r="I10" s="158"/>
      <c r="J10" s="166">
        <v>500000000000</v>
      </c>
      <c r="K10" s="166"/>
      <c r="L10" s="158"/>
      <c r="M10" s="165">
        <v>8728346976</v>
      </c>
      <c r="N10" s="158"/>
      <c r="O10" s="165">
        <v>23</v>
      </c>
      <c r="P10" s="158"/>
      <c r="Q10" s="165">
        <v>38</v>
      </c>
    </row>
    <row r="11" spans="1:17" s="88" customFormat="1" ht="30" customHeight="1" x14ac:dyDescent="0.2">
      <c r="A11" s="164"/>
      <c r="B11" s="164"/>
      <c r="D11" s="164"/>
      <c r="F11" s="158" t="s">
        <v>14</v>
      </c>
      <c r="H11" s="165">
        <v>58593750</v>
      </c>
      <c r="I11" s="158"/>
      <c r="J11" s="166">
        <v>300119400000</v>
      </c>
      <c r="K11" s="166"/>
      <c r="L11" s="158"/>
      <c r="M11" s="165">
        <v>12232672675</v>
      </c>
      <c r="O11" s="165">
        <v>22</v>
      </c>
      <c r="Q11" s="165">
        <v>33</v>
      </c>
    </row>
    <row r="12" spans="1:17" ht="30" customHeight="1" x14ac:dyDescent="0.45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7" ht="30" customHeight="1" x14ac:dyDescent="0.45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5" spans="1:17" ht="30" customHeight="1" x14ac:dyDescent="0.45">
      <c r="M15" s="156"/>
      <c r="N15" s="156"/>
    </row>
  </sheetData>
  <mergeCells count="14">
    <mergeCell ref="A1:Q1"/>
    <mergeCell ref="A2:Q2"/>
    <mergeCell ref="A3:Q3"/>
    <mergeCell ref="M6:M7"/>
    <mergeCell ref="Q6:Q7"/>
    <mergeCell ref="A7:B7"/>
    <mergeCell ref="J7:K7"/>
    <mergeCell ref="A5:Q5"/>
    <mergeCell ref="J8:K8"/>
    <mergeCell ref="J9:K9"/>
    <mergeCell ref="J10:K10"/>
    <mergeCell ref="J11:K11"/>
    <mergeCell ref="A8:B11"/>
    <mergeCell ref="D8:D11"/>
  </mergeCells>
  <pageMargins left="0.39" right="0.39" top="0.39" bottom="0.39" header="0" footer="0"/>
  <pageSetup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13"/>
  <sheetViews>
    <sheetView rightToLeft="1" view="pageBreakPreview" zoomScale="120" zoomScaleNormal="100" zoomScaleSheetLayoutView="120" workbookViewId="0">
      <selection activeCell="A4" sqref="A4:M5"/>
    </sheetView>
  </sheetViews>
  <sheetFormatPr defaultRowHeight="30" customHeight="1" x14ac:dyDescent="0.2"/>
  <cols>
    <col min="1" max="1" width="29.85546875" style="24" customWidth="1"/>
    <col min="2" max="2" width="0.5703125" style="24" customWidth="1"/>
    <col min="3" max="3" width="12.42578125" style="24" customWidth="1"/>
    <col min="4" max="4" width="0.5703125" style="24" customWidth="1"/>
    <col min="5" max="5" width="15.5703125" style="24" customWidth="1"/>
    <col min="6" max="6" width="0.42578125" style="24" customWidth="1"/>
    <col min="7" max="7" width="13" style="24" customWidth="1"/>
    <col min="8" max="8" width="0.42578125" style="24" customWidth="1"/>
    <col min="9" max="9" width="13" style="24" customWidth="1"/>
    <col min="10" max="10" width="0.5703125" style="24" customWidth="1"/>
    <col min="11" max="11" width="21" style="24" customWidth="1"/>
    <col min="12" max="12" width="0.42578125" style="24" customWidth="1"/>
    <col min="13" max="13" width="14.85546875" style="24" bestFit="1" customWidth="1"/>
    <col min="14" max="16384" width="9.140625" style="24"/>
  </cols>
  <sheetData>
    <row r="1" spans="1:13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30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s="25" customFormat="1" ht="30" customHeight="1" x14ac:dyDescent="0.2">
      <c r="A4" s="119" t="s">
        <v>86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s="25" customFormat="1" ht="30" customHeight="1" x14ac:dyDescent="0.2">
      <c r="A5" s="119" t="s">
        <v>87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ht="9" customHeight="1" x14ac:dyDescent="0.2"/>
    <row r="7" spans="1:13" ht="30" customHeight="1" x14ac:dyDescent="0.2">
      <c r="C7" s="134" t="s">
        <v>246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1:13" ht="42" x14ac:dyDescent="0.2">
      <c r="A8" s="1" t="s">
        <v>88</v>
      </c>
      <c r="C8" s="29" t="s">
        <v>7</v>
      </c>
      <c r="E8" s="29" t="s">
        <v>89</v>
      </c>
      <c r="G8" s="51" t="s">
        <v>90</v>
      </c>
      <c r="I8" s="29" t="s">
        <v>91</v>
      </c>
      <c r="K8" s="51" t="s">
        <v>92</v>
      </c>
      <c r="M8" s="21" t="s">
        <v>238</v>
      </c>
    </row>
    <row r="9" spans="1:13" ht="30" customHeight="1" x14ac:dyDescent="0.2">
      <c r="A9" s="3" t="s">
        <v>70</v>
      </c>
      <c r="C9" s="9">
        <v>465000</v>
      </c>
      <c r="D9" s="26"/>
      <c r="E9" s="9">
        <v>955740</v>
      </c>
      <c r="F9" s="26"/>
      <c r="G9" s="9">
        <v>952500</v>
      </c>
      <c r="H9" s="26"/>
      <c r="I9" s="18">
        <f>(G9-E9)/G9</f>
        <v>-3.4015748031496064E-3</v>
      </c>
      <c r="J9" s="26"/>
      <c r="K9" s="9">
        <v>442832222109</v>
      </c>
      <c r="M9" s="22" t="s">
        <v>239</v>
      </c>
    </row>
    <row r="10" spans="1:13" ht="30" customHeight="1" x14ac:dyDescent="0.2">
      <c r="A10" s="6" t="s">
        <v>76</v>
      </c>
      <c r="C10" s="10">
        <v>102957</v>
      </c>
      <c r="D10" s="26"/>
      <c r="E10" s="10">
        <v>981350</v>
      </c>
      <c r="F10" s="26"/>
      <c r="G10" s="10">
        <v>990000</v>
      </c>
      <c r="H10" s="26"/>
      <c r="I10" s="19">
        <f t="shared" ref="I10:I11" si="0">(G10-E10)/G10</f>
        <v>8.7373737373737381E-3</v>
      </c>
      <c r="J10" s="26"/>
      <c r="K10" s="10">
        <v>101908955653</v>
      </c>
      <c r="M10" s="22" t="s">
        <v>239</v>
      </c>
    </row>
    <row r="11" spans="1:13" ht="30" customHeight="1" x14ac:dyDescent="0.2">
      <c r="A11" s="6" t="s">
        <v>79</v>
      </c>
      <c r="C11" s="10">
        <v>106340</v>
      </c>
      <c r="D11" s="26"/>
      <c r="E11" s="10">
        <v>918000</v>
      </c>
      <c r="F11" s="26"/>
      <c r="G11" s="10">
        <v>951000</v>
      </c>
      <c r="H11" s="26"/>
      <c r="I11" s="19">
        <f t="shared" si="0"/>
        <v>3.4700315457413249E-2</v>
      </c>
      <c r="J11" s="26"/>
      <c r="K11" s="11">
        <v>101111010307</v>
      </c>
      <c r="M11" s="22" t="s">
        <v>239</v>
      </c>
    </row>
    <row r="12" spans="1:13" s="34" customFormat="1" ht="30" customHeight="1" thickBot="1" x14ac:dyDescent="0.3">
      <c r="A12" s="23" t="s">
        <v>15</v>
      </c>
      <c r="C12" s="31"/>
      <c r="D12" s="32"/>
      <c r="E12" s="31"/>
      <c r="F12" s="32"/>
      <c r="G12" s="31"/>
      <c r="H12" s="32"/>
      <c r="I12" s="31"/>
      <c r="J12" s="32"/>
      <c r="K12" s="33">
        <f>SUM(K9:K11)</f>
        <v>645852188069</v>
      </c>
    </row>
    <row r="13" spans="1:13" ht="30" customHeight="1" thickTop="1" x14ac:dyDescent="0.2"/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V11"/>
  <sheetViews>
    <sheetView rightToLeft="1" view="pageBreakPreview" zoomScaleNormal="100" zoomScaleSheetLayoutView="100" workbookViewId="0">
      <selection activeCell="AU11" sqref="AU11"/>
    </sheetView>
  </sheetViews>
  <sheetFormatPr defaultRowHeight="30" customHeight="1" x14ac:dyDescent="0.2"/>
  <cols>
    <col min="1" max="1" width="32.42578125" style="24" customWidth="1"/>
    <col min="2" max="2" width="13" style="24" customWidth="1"/>
    <col min="3" max="3" width="1.28515625" style="24" customWidth="1"/>
    <col min="4" max="4" width="13" style="24" customWidth="1"/>
    <col min="5" max="5" width="1.28515625" style="24" customWidth="1"/>
    <col min="6" max="6" width="6.42578125" style="24" customWidth="1"/>
    <col min="7" max="7" width="1.28515625" style="24" customWidth="1"/>
    <col min="8" max="8" width="5.140625" style="24" customWidth="1"/>
    <col min="9" max="9" width="1.28515625" style="24" customWidth="1"/>
    <col min="10" max="10" width="9.140625" style="24" customWidth="1"/>
    <col min="11" max="11" width="1.28515625" style="24" customWidth="1"/>
    <col min="12" max="12" width="2.5703125" style="24" customWidth="1"/>
    <col min="13" max="13" width="1.28515625" style="24" customWidth="1"/>
    <col min="14" max="14" width="9.140625" style="24" customWidth="1"/>
    <col min="15" max="15" width="1.28515625" style="24" customWidth="1"/>
    <col min="16" max="16" width="2.5703125" style="24" customWidth="1"/>
    <col min="17" max="19" width="1.28515625" style="24" customWidth="1"/>
    <col min="20" max="20" width="6.42578125" style="24" customWidth="1"/>
    <col min="21" max="21" width="1.28515625" style="24" customWidth="1"/>
    <col min="22" max="22" width="2.5703125" style="24" customWidth="1"/>
    <col min="23" max="25" width="1.28515625" style="24" customWidth="1"/>
    <col min="26" max="26" width="6.42578125" style="24" customWidth="1"/>
    <col min="27" max="27" width="1.28515625" style="24" customWidth="1"/>
    <col min="28" max="28" width="2.5703125" style="24" customWidth="1"/>
    <col min="29" max="31" width="1.28515625" style="24" customWidth="1"/>
    <col min="32" max="32" width="9.140625" style="24" customWidth="1"/>
    <col min="33" max="33" width="1.28515625" style="24" customWidth="1"/>
    <col min="34" max="34" width="2.5703125" style="24" customWidth="1"/>
    <col min="35" max="35" width="1.28515625" style="24" customWidth="1"/>
    <col min="36" max="36" width="9.140625" style="24" customWidth="1"/>
    <col min="37" max="37" width="1.28515625" style="24" customWidth="1"/>
    <col min="38" max="38" width="2.5703125" style="24" customWidth="1"/>
    <col min="39" max="39" width="1.28515625" style="24" customWidth="1"/>
    <col min="40" max="40" width="9.140625" style="24" customWidth="1"/>
    <col min="41" max="41" width="1.28515625" style="24" customWidth="1"/>
    <col min="42" max="42" width="2.5703125" style="24" customWidth="1"/>
    <col min="43" max="43" width="1.28515625" style="24" customWidth="1"/>
    <col min="44" max="44" width="11.7109375" style="24" customWidth="1"/>
    <col min="45" max="46" width="1.28515625" style="24" customWidth="1"/>
    <col min="47" max="47" width="13" style="24" customWidth="1"/>
    <col min="48" max="48" width="7.7109375" style="24" customWidth="1"/>
    <col min="49" max="49" width="0.28515625" style="24" customWidth="1"/>
    <col min="50" max="16384" width="9.140625" style="24"/>
  </cols>
  <sheetData>
    <row r="1" spans="1:48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</row>
    <row r="2" spans="1:48" ht="30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</row>
    <row r="3" spans="1:48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</row>
    <row r="4" spans="1:48" s="25" customFormat="1" ht="30" customHeight="1" x14ac:dyDescent="0.2">
      <c r="A4" s="119" t="s">
        <v>16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</row>
    <row r="5" spans="1:48" ht="30" customHeight="1" x14ac:dyDescent="0.2">
      <c r="H5" s="121" t="s">
        <v>3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B5" s="121" t="s">
        <v>246</v>
      </c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</row>
    <row r="6" spans="1:48" ht="36.75" customHeight="1" x14ac:dyDescent="0.2">
      <c r="A6" s="121" t="s">
        <v>17</v>
      </c>
      <c r="B6" s="121"/>
      <c r="C6" s="121"/>
      <c r="D6" s="121"/>
      <c r="E6" s="121"/>
      <c r="F6" s="121"/>
      <c r="H6" s="121" t="s">
        <v>18</v>
      </c>
      <c r="I6" s="121"/>
      <c r="J6" s="121"/>
      <c r="L6" s="121" t="s">
        <v>19</v>
      </c>
      <c r="M6" s="121"/>
      <c r="N6" s="121"/>
      <c r="P6" s="121" t="s">
        <v>20</v>
      </c>
      <c r="Q6" s="121"/>
      <c r="R6" s="121"/>
      <c r="S6" s="121"/>
      <c r="T6" s="121"/>
      <c r="V6" s="121" t="s">
        <v>21</v>
      </c>
      <c r="W6" s="121"/>
      <c r="X6" s="121"/>
      <c r="Y6" s="121"/>
      <c r="Z6" s="121"/>
      <c r="AB6" s="121" t="s">
        <v>18</v>
      </c>
      <c r="AC6" s="121"/>
      <c r="AD6" s="121"/>
      <c r="AE6" s="121"/>
      <c r="AF6" s="121"/>
      <c r="AH6" s="121" t="s">
        <v>19</v>
      </c>
      <c r="AI6" s="121"/>
      <c r="AJ6" s="121"/>
      <c r="AL6" s="121" t="s">
        <v>20</v>
      </c>
      <c r="AM6" s="121"/>
      <c r="AN6" s="121"/>
      <c r="AP6" s="121" t="s">
        <v>21</v>
      </c>
      <c r="AQ6" s="121"/>
      <c r="AR6" s="121"/>
    </row>
    <row r="7" spans="1:48" ht="38.25" customHeight="1" x14ac:dyDescent="0.2">
      <c r="A7" s="124" t="s">
        <v>22</v>
      </c>
      <c r="B7" s="124"/>
      <c r="C7" s="124"/>
      <c r="D7" s="124"/>
      <c r="E7" s="124"/>
      <c r="F7" s="124"/>
      <c r="H7" s="125">
        <v>58593750</v>
      </c>
      <c r="I7" s="125"/>
      <c r="J7" s="125"/>
      <c r="K7" s="26"/>
      <c r="L7" s="125">
        <v>6233</v>
      </c>
      <c r="M7" s="125"/>
      <c r="N7" s="125"/>
      <c r="O7" s="26"/>
      <c r="P7" s="124" t="s">
        <v>23</v>
      </c>
      <c r="Q7" s="124"/>
      <c r="R7" s="124"/>
      <c r="S7" s="124"/>
      <c r="T7" s="124"/>
      <c r="U7" s="26"/>
      <c r="V7" s="127">
        <v>0.221344441997158</v>
      </c>
      <c r="W7" s="127"/>
      <c r="X7" s="127"/>
      <c r="Y7" s="127"/>
      <c r="Z7" s="127"/>
      <c r="AA7" s="26"/>
      <c r="AB7" s="125">
        <v>58593750</v>
      </c>
      <c r="AC7" s="125"/>
      <c r="AD7" s="125"/>
      <c r="AE7" s="125"/>
      <c r="AF7" s="125"/>
      <c r="AG7" s="26"/>
      <c r="AH7" s="125">
        <v>6233</v>
      </c>
      <c r="AI7" s="125"/>
      <c r="AJ7" s="125"/>
      <c r="AK7" s="26"/>
      <c r="AL7" s="124" t="s">
        <v>23</v>
      </c>
      <c r="AM7" s="124"/>
      <c r="AN7" s="124"/>
      <c r="AO7" s="26"/>
      <c r="AP7" s="127">
        <v>0.221344441997158</v>
      </c>
      <c r="AQ7" s="127"/>
      <c r="AR7" s="127"/>
    </row>
    <row r="8" spans="1:48" s="25" customFormat="1" ht="30" customHeight="1" x14ac:dyDescent="0.2">
      <c r="A8" s="126" t="s">
        <v>24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</row>
    <row r="9" spans="1:48" ht="30" customHeight="1" x14ac:dyDescent="0.2">
      <c r="B9" s="121" t="s">
        <v>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X9" s="121" t="s">
        <v>246</v>
      </c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</row>
    <row r="10" spans="1:48" ht="42" customHeight="1" x14ac:dyDescent="0.2">
      <c r="A10" s="1" t="s">
        <v>17</v>
      </c>
      <c r="B10" s="2" t="s">
        <v>25</v>
      </c>
      <c r="C10" s="44"/>
      <c r="D10" s="2" t="s">
        <v>26</v>
      </c>
      <c r="E10" s="44"/>
      <c r="F10" s="145" t="s">
        <v>27</v>
      </c>
      <c r="G10" s="145"/>
      <c r="H10" s="145"/>
      <c r="I10" s="44"/>
      <c r="J10" s="122" t="s">
        <v>28</v>
      </c>
      <c r="K10" s="122"/>
      <c r="L10" s="122"/>
      <c r="M10" s="44"/>
      <c r="N10" s="122" t="s">
        <v>19</v>
      </c>
      <c r="O10" s="122"/>
      <c r="P10" s="122"/>
      <c r="Q10" s="44"/>
      <c r="R10" s="122" t="s">
        <v>20</v>
      </c>
      <c r="S10" s="122"/>
      <c r="T10" s="122"/>
      <c r="U10" s="122"/>
      <c r="V10" s="122"/>
      <c r="X10" s="122" t="s">
        <v>25</v>
      </c>
      <c r="Y10" s="122"/>
      <c r="Z10" s="122"/>
      <c r="AA10" s="122"/>
      <c r="AB10" s="122"/>
      <c r="AC10" s="44"/>
      <c r="AD10" s="122" t="s">
        <v>26</v>
      </c>
      <c r="AE10" s="122"/>
      <c r="AF10" s="122"/>
      <c r="AG10" s="122"/>
      <c r="AH10" s="122"/>
      <c r="AI10" s="44"/>
      <c r="AJ10" s="145" t="s">
        <v>27</v>
      </c>
      <c r="AK10" s="145"/>
      <c r="AL10" s="145"/>
      <c r="AM10" s="44"/>
      <c r="AN10" s="122" t="s">
        <v>28</v>
      </c>
      <c r="AO10" s="122"/>
      <c r="AP10" s="122"/>
      <c r="AQ10" s="44"/>
      <c r="AR10" s="122" t="s">
        <v>19</v>
      </c>
      <c r="AS10" s="122"/>
      <c r="AT10" s="44"/>
      <c r="AU10" s="2" t="s">
        <v>20</v>
      </c>
    </row>
    <row r="11" spans="1:48" ht="37.5" customHeight="1" x14ac:dyDescent="0.2">
      <c r="A11" s="13" t="s">
        <v>29</v>
      </c>
      <c r="B11" s="13" t="s">
        <v>30</v>
      </c>
      <c r="C11" s="26"/>
      <c r="D11" s="13" t="s">
        <v>31</v>
      </c>
      <c r="E11" s="26"/>
      <c r="F11" s="124" t="s">
        <v>32</v>
      </c>
      <c r="G11" s="124"/>
      <c r="H11" s="124"/>
      <c r="I11" s="26"/>
      <c r="J11" s="125">
        <v>58593750</v>
      </c>
      <c r="K11" s="125"/>
      <c r="L11" s="125"/>
      <c r="M11" s="26"/>
      <c r="N11" s="125">
        <v>6336</v>
      </c>
      <c r="O11" s="125"/>
      <c r="P11" s="125"/>
      <c r="Q11" s="26"/>
      <c r="R11" s="124" t="s">
        <v>33</v>
      </c>
      <c r="S11" s="124"/>
      <c r="T11" s="124"/>
      <c r="U11" s="124"/>
      <c r="V11" s="124"/>
      <c r="W11" s="26"/>
      <c r="X11" s="124" t="s">
        <v>30</v>
      </c>
      <c r="Y11" s="124"/>
      <c r="Z11" s="124"/>
      <c r="AA11" s="124"/>
      <c r="AB11" s="124"/>
      <c r="AC11" s="26"/>
      <c r="AD11" s="124" t="s">
        <v>31</v>
      </c>
      <c r="AE11" s="124"/>
      <c r="AF11" s="124"/>
      <c r="AG11" s="124"/>
      <c r="AH11" s="124"/>
      <c r="AI11" s="26"/>
      <c r="AJ11" s="124" t="s">
        <v>32</v>
      </c>
      <c r="AK11" s="124"/>
      <c r="AL11" s="124"/>
      <c r="AM11" s="26"/>
      <c r="AN11" s="125">
        <v>58593750</v>
      </c>
      <c r="AO11" s="125"/>
      <c r="AP11" s="125"/>
      <c r="AQ11" s="26"/>
      <c r="AR11" s="125">
        <v>6336</v>
      </c>
      <c r="AS11" s="125"/>
      <c r="AT11" s="26"/>
      <c r="AU11" s="13" t="s">
        <v>33</v>
      </c>
    </row>
  </sheetData>
  <mergeCells count="48">
    <mergeCell ref="AL6:AN6"/>
    <mergeCell ref="AP6:AR6"/>
    <mergeCell ref="A1:AV1"/>
    <mergeCell ref="A2:AV2"/>
    <mergeCell ref="A3:AV3"/>
    <mergeCell ref="H5:Z5"/>
    <mergeCell ref="AB5:AR5"/>
    <mergeCell ref="A4:M4"/>
    <mergeCell ref="N4:Z4"/>
    <mergeCell ref="AA4:AM4"/>
    <mergeCell ref="AN4:AV4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L7:N7"/>
    <mergeCell ref="P7:T7"/>
    <mergeCell ref="V7:Z7"/>
    <mergeCell ref="P6:T6"/>
    <mergeCell ref="V6:Z6"/>
    <mergeCell ref="AB6:AF6"/>
    <mergeCell ref="AH6:AJ6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</mergeCells>
  <pageMargins left="0.39" right="0.39" top="0.39" bottom="0.39" header="0" footer="0"/>
  <pageSetup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A12"/>
  <sheetViews>
    <sheetView rightToLeft="1" view="pageBreakPreview" zoomScaleNormal="100" zoomScaleSheetLayoutView="100" workbookViewId="0">
      <selection activeCell="A4" sqref="A4:AA4"/>
    </sheetView>
  </sheetViews>
  <sheetFormatPr defaultRowHeight="30" customHeight="1" x14ac:dyDescent="0.2"/>
  <cols>
    <col min="1" max="1" width="5.140625" style="24" customWidth="1"/>
    <col min="2" max="2" width="25.28515625" style="24" customWidth="1"/>
    <col min="3" max="3" width="0.7109375" style="24" customWidth="1"/>
    <col min="4" max="4" width="2.5703125" style="24" customWidth="1"/>
    <col min="5" max="5" width="10.42578125" style="24" customWidth="1"/>
    <col min="6" max="6" width="0.7109375" style="24" customWidth="1"/>
    <col min="7" max="7" width="19.42578125" style="24" customWidth="1"/>
    <col min="8" max="8" width="0.5703125" style="24" customWidth="1"/>
    <col min="9" max="9" width="17.42578125" style="24" customWidth="1"/>
    <col min="10" max="10" width="0.5703125" style="24" customWidth="1"/>
    <col min="11" max="11" width="13" style="24" customWidth="1"/>
    <col min="12" max="12" width="0.5703125" style="24" customWidth="1"/>
    <col min="13" max="13" width="14.5703125" style="24" bestFit="1" customWidth="1"/>
    <col min="14" max="14" width="0.28515625" style="24" customWidth="1"/>
    <col min="15" max="15" width="10.28515625" style="24" customWidth="1"/>
    <col min="16" max="16" width="0.42578125" style="24" customWidth="1"/>
    <col min="17" max="17" width="12" style="24" customWidth="1"/>
    <col min="18" max="18" width="0.5703125" style="24" customWidth="1"/>
    <col min="19" max="19" width="11.5703125" style="24" customWidth="1"/>
    <col min="20" max="20" width="0.5703125" style="24" customWidth="1"/>
    <col min="21" max="21" width="13" style="24" customWidth="1"/>
    <col min="22" max="22" width="0.5703125" style="24" customWidth="1"/>
    <col min="23" max="23" width="16.42578125" style="24" customWidth="1"/>
    <col min="24" max="24" width="0.7109375" style="24" customWidth="1"/>
    <col min="25" max="25" width="15.42578125" style="24" customWidth="1"/>
    <col min="26" max="26" width="0.7109375" style="24" customWidth="1"/>
    <col min="27" max="27" width="12.140625" style="24" customWidth="1"/>
    <col min="28" max="28" width="0.28515625" style="24" customWidth="1"/>
    <col min="29" max="29" width="20.7109375" style="24" customWidth="1"/>
    <col min="30" max="16384" width="9.140625" style="24"/>
  </cols>
  <sheetData>
    <row r="1" spans="1:27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7" ht="30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27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1:27" s="25" customFormat="1" ht="30" customHeight="1" x14ac:dyDescent="0.2">
      <c r="A4" s="119" t="s">
        <v>252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1:27" ht="30" customHeight="1" x14ac:dyDescent="0.2">
      <c r="D5" s="64"/>
      <c r="E5" s="121" t="s">
        <v>3</v>
      </c>
      <c r="F5" s="121"/>
      <c r="G5" s="121"/>
      <c r="H5" s="121"/>
      <c r="I5" s="121"/>
      <c r="K5" s="121" t="s">
        <v>2</v>
      </c>
      <c r="L5" s="121"/>
      <c r="M5" s="121"/>
      <c r="N5" s="121"/>
      <c r="O5" s="121"/>
      <c r="P5" s="121"/>
      <c r="Q5" s="121"/>
      <c r="S5" s="121" t="s">
        <v>246</v>
      </c>
      <c r="T5" s="121"/>
      <c r="U5" s="121"/>
      <c r="V5" s="121"/>
      <c r="W5" s="121"/>
      <c r="X5" s="121"/>
      <c r="Y5" s="121"/>
      <c r="Z5" s="121"/>
      <c r="AA5" s="121"/>
    </row>
    <row r="6" spans="1:27" ht="30" customHeight="1" x14ac:dyDescent="0.2">
      <c r="D6" s="120" t="s">
        <v>37</v>
      </c>
      <c r="E6" s="120"/>
      <c r="F6" s="44"/>
      <c r="G6" s="132" t="s">
        <v>8</v>
      </c>
      <c r="H6" s="44"/>
      <c r="I6" s="132" t="s">
        <v>9</v>
      </c>
      <c r="K6" s="122" t="s">
        <v>34</v>
      </c>
      <c r="L6" s="122"/>
      <c r="M6" s="122"/>
      <c r="N6" s="44"/>
      <c r="O6" s="122" t="s">
        <v>35</v>
      </c>
      <c r="P6" s="122"/>
      <c r="Q6" s="122"/>
      <c r="S6" s="132" t="s">
        <v>7</v>
      </c>
      <c r="T6" s="44"/>
      <c r="U6" s="130" t="s">
        <v>38</v>
      </c>
      <c r="V6" s="44"/>
      <c r="W6" s="132" t="s">
        <v>8</v>
      </c>
      <c r="X6" s="44"/>
      <c r="Y6" s="132" t="s">
        <v>9</v>
      </c>
      <c r="Z6" s="44"/>
      <c r="AA6" s="130" t="s">
        <v>12</v>
      </c>
    </row>
    <row r="7" spans="1:27" ht="30" customHeight="1" x14ac:dyDescent="0.2">
      <c r="A7" s="121" t="s">
        <v>36</v>
      </c>
      <c r="B7" s="121"/>
      <c r="D7" s="133"/>
      <c r="E7" s="133"/>
      <c r="G7" s="133"/>
      <c r="I7" s="133"/>
      <c r="K7" s="2" t="s">
        <v>7</v>
      </c>
      <c r="L7" s="44"/>
      <c r="M7" s="2" t="s">
        <v>8</v>
      </c>
      <c r="O7" s="2" t="s">
        <v>7</v>
      </c>
      <c r="P7" s="44"/>
      <c r="Q7" s="2" t="s">
        <v>10</v>
      </c>
      <c r="S7" s="133"/>
      <c r="U7" s="131"/>
      <c r="W7" s="133"/>
      <c r="Y7" s="133"/>
      <c r="AA7" s="131"/>
    </row>
    <row r="8" spans="1:27" ht="30" customHeight="1" x14ac:dyDescent="0.2">
      <c r="A8" s="128" t="s">
        <v>41</v>
      </c>
      <c r="B8" s="128"/>
      <c r="D8" s="125">
        <v>609114</v>
      </c>
      <c r="E8" s="125"/>
      <c r="G8" s="10">
        <v>6098205721</v>
      </c>
      <c r="I8" s="10">
        <v>6144745838.9624996</v>
      </c>
      <c r="K8" s="10">
        <v>0</v>
      </c>
      <c r="M8" s="10">
        <v>0</v>
      </c>
      <c r="O8" s="15">
        <v>0</v>
      </c>
      <c r="Q8" s="10">
        <v>0</v>
      </c>
      <c r="S8" s="10">
        <v>609114</v>
      </c>
      <c r="U8" s="10">
        <v>10012</v>
      </c>
      <c r="W8" s="10">
        <v>6098205721</v>
      </c>
      <c r="Y8" s="10">
        <v>6388102110</v>
      </c>
      <c r="AA8" s="19">
        <v>1.5E-3</v>
      </c>
    </row>
    <row r="9" spans="1:27" ht="30" customHeight="1" x14ac:dyDescent="0.2">
      <c r="A9" s="128" t="s">
        <v>43</v>
      </c>
      <c r="B9" s="128"/>
      <c r="D9" s="138">
        <v>3480403</v>
      </c>
      <c r="E9" s="138"/>
      <c r="G9" s="10">
        <v>35713655387</v>
      </c>
      <c r="I9" s="10">
        <v>35249378017.376297</v>
      </c>
      <c r="K9" s="10">
        <v>0</v>
      </c>
      <c r="M9" s="10">
        <v>0</v>
      </c>
      <c r="O9" s="15">
        <v>0</v>
      </c>
      <c r="Q9" s="10">
        <v>0</v>
      </c>
      <c r="S9" s="10">
        <v>3480403</v>
      </c>
      <c r="U9" s="10">
        <v>10261</v>
      </c>
      <c r="W9" s="10">
        <v>35713655387</v>
      </c>
      <c r="Y9" s="10">
        <v>35287616988</v>
      </c>
      <c r="AA9" s="19">
        <v>8.6E-3</v>
      </c>
    </row>
    <row r="10" spans="1:27" ht="30" customHeight="1" x14ac:dyDescent="0.2">
      <c r="A10" s="136" t="s">
        <v>250</v>
      </c>
      <c r="B10" s="136"/>
      <c r="D10" s="137" t="s">
        <v>32</v>
      </c>
      <c r="E10" s="137"/>
      <c r="G10" s="137" t="s">
        <v>32</v>
      </c>
      <c r="H10" s="137"/>
      <c r="I10" s="137" t="s">
        <v>32</v>
      </c>
      <c r="J10" s="137"/>
      <c r="K10" s="59">
        <v>98893</v>
      </c>
      <c r="M10" s="10">
        <v>1062352767</v>
      </c>
      <c r="O10" s="59">
        <v>0</v>
      </c>
      <c r="Q10" s="10">
        <v>0</v>
      </c>
      <c r="S10" s="59">
        <f>K10</f>
        <v>98893</v>
      </c>
      <c r="U10" s="10">
        <v>10742</v>
      </c>
      <c r="W10" s="10">
        <v>1062352767</v>
      </c>
      <c r="Y10" s="10">
        <v>1074678142</v>
      </c>
      <c r="AA10" s="19">
        <v>2.9999999999999997E-4</v>
      </c>
    </row>
    <row r="11" spans="1:27" s="34" customFormat="1" ht="30" customHeight="1" thickBot="1" x14ac:dyDescent="0.3">
      <c r="A11" s="120" t="s">
        <v>15</v>
      </c>
      <c r="B11" s="120"/>
      <c r="D11" s="135">
        <f>SUM(D8:E10)</f>
        <v>4089517</v>
      </c>
      <c r="E11" s="135"/>
      <c r="G11" s="60">
        <f>SUM(G8:G10)</f>
        <v>41811861108</v>
      </c>
      <c r="I11" s="60">
        <f>SUM(I8:I10)</f>
        <v>41394123856.338799</v>
      </c>
      <c r="K11" s="60">
        <f>SUM(K10)</f>
        <v>98893</v>
      </c>
      <c r="M11" s="61">
        <f>SUM(M10)</f>
        <v>1062352767</v>
      </c>
      <c r="O11" s="62">
        <f>SUM(O8:O10)</f>
        <v>0</v>
      </c>
      <c r="Q11" s="61">
        <f>SUM(Q8:Q10)</f>
        <v>0</v>
      </c>
      <c r="S11" s="60">
        <f>SUM(S8:S10)</f>
        <v>4188410</v>
      </c>
      <c r="U11" s="45"/>
      <c r="W11" s="61">
        <f>SUM(W8:W10)</f>
        <v>42874213875</v>
      </c>
      <c r="Y11" s="61">
        <f>SUM(Y8:Y10)</f>
        <v>42750397240</v>
      </c>
      <c r="AA11" s="63">
        <f>SUM(AA8:AA10)</f>
        <v>1.04E-2</v>
      </c>
    </row>
    <row r="12" spans="1:27" ht="30" customHeight="1" thickTop="1" x14ac:dyDescent="0.2"/>
  </sheetData>
  <mergeCells count="28">
    <mergeCell ref="G10:H10"/>
    <mergeCell ref="I10:J10"/>
    <mergeCell ref="A4:AA4"/>
    <mergeCell ref="S6:S7"/>
    <mergeCell ref="U6:U7"/>
    <mergeCell ref="W6:W7"/>
    <mergeCell ref="Y6:Y7"/>
    <mergeCell ref="AA6:AA7"/>
    <mergeCell ref="K6:M6"/>
    <mergeCell ref="O6:Q6"/>
    <mergeCell ref="A7:B7"/>
    <mergeCell ref="G6:G7"/>
    <mergeCell ref="I6:I7"/>
    <mergeCell ref="D6:E7"/>
    <mergeCell ref="A9:B9"/>
    <mergeCell ref="D9:E9"/>
    <mergeCell ref="A1:AA1"/>
    <mergeCell ref="A2:AA2"/>
    <mergeCell ref="A3:AA3"/>
    <mergeCell ref="E5:I5"/>
    <mergeCell ref="K5:Q5"/>
    <mergeCell ref="S5:AA5"/>
    <mergeCell ref="A11:B11"/>
    <mergeCell ref="D11:E11"/>
    <mergeCell ref="A8:B8"/>
    <mergeCell ref="D8:E8"/>
    <mergeCell ref="A10:B10"/>
    <mergeCell ref="D10:E10"/>
  </mergeCells>
  <pageMargins left="0.39" right="0.39" top="0.39" bottom="0.39" header="0" footer="0"/>
  <pageSetup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O28"/>
  <sheetViews>
    <sheetView rightToLeft="1" zoomScaleNormal="100" zoomScaleSheetLayoutView="100" workbookViewId="0">
      <selection activeCell="B30" sqref="B30"/>
    </sheetView>
  </sheetViews>
  <sheetFormatPr defaultRowHeight="24.95" customHeight="1" x14ac:dyDescent="0.2"/>
  <cols>
    <col min="1" max="1" width="5.140625" style="24" customWidth="1"/>
    <col min="2" max="2" width="53.42578125" style="24" customWidth="1"/>
    <col min="3" max="3" width="0.5703125" style="24" customWidth="1"/>
    <col min="4" max="4" width="18.42578125" style="24" bestFit="1" customWidth="1"/>
    <col min="5" max="5" width="0.5703125" style="24" customWidth="1"/>
    <col min="6" max="6" width="17.7109375" style="24" customWidth="1"/>
    <col min="7" max="7" width="0.5703125" style="24" customWidth="1"/>
    <col min="8" max="8" width="18.5703125" style="24" bestFit="1" customWidth="1"/>
    <col min="9" max="9" width="0.28515625" style="24" customWidth="1"/>
    <col min="10" max="10" width="18.7109375" style="24" bestFit="1" customWidth="1"/>
    <col min="11" max="11" width="0.42578125" style="24" customWidth="1"/>
    <col min="12" max="12" width="19.42578125" style="24" customWidth="1"/>
    <col min="13" max="13" width="0.28515625" style="24" customWidth="1"/>
    <col min="14" max="14" width="35.28515625" style="24" customWidth="1"/>
    <col min="15" max="15" width="20.5703125" style="35" bestFit="1" customWidth="1"/>
    <col min="16" max="16" width="15.85546875" style="24" bestFit="1" customWidth="1"/>
    <col min="17" max="16384" width="9.140625" style="24"/>
  </cols>
  <sheetData>
    <row r="1" spans="1:15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ht="30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25" customFormat="1" ht="30" customHeight="1" x14ac:dyDescent="0.2">
      <c r="A4" s="119" t="s">
        <v>253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O4" s="65"/>
    </row>
    <row r="5" spans="1:15" ht="30" customHeight="1" x14ac:dyDescent="0.2">
      <c r="D5" s="1" t="s">
        <v>3</v>
      </c>
      <c r="F5" s="121" t="s">
        <v>2</v>
      </c>
      <c r="G5" s="121"/>
      <c r="H5" s="121"/>
      <c r="J5" s="134" t="s">
        <v>246</v>
      </c>
      <c r="K5" s="134"/>
      <c r="L5" s="134"/>
    </row>
    <row r="6" spans="1:15" ht="30" customHeight="1" x14ac:dyDescent="0.2">
      <c r="A6" s="121" t="s">
        <v>93</v>
      </c>
      <c r="B6" s="121"/>
      <c r="D6" s="1" t="s">
        <v>94</v>
      </c>
      <c r="F6" s="1" t="s">
        <v>95</v>
      </c>
      <c r="H6" s="1" t="s">
        <v>96</v>
      </c>
      <c r="J6" s="67" t="s">
        <v>94</v>
      </c>
      <c r="L6" s="1" t="s">
        <v>12</v>
      </c>
    </row>
    <row r="7" spans="1:15" ht="30" customHeight="1" x14ac:dyDescent="0.2">
      <c r="A7" s="129" t="s">
        <v>97</v>
      </c>
      <c r="B7" s="129"/>
      <c r="D7" s="9">
        <v>10050620</v>
      </c>
      <c r="E7" s="26"/>
      <c r="F7" s="9">
        <v>725752100255</v>
      </c>
      <c r="G7" s="26"/>
      <c r="H7" s="9">
        <v>725742368691</v>
      </c>
      <c r="I7" s="26"/>
      <c r="J7" s="10">
        <f>D7+F7-H7</f>
        <v>19782184</v>
      </c>
      <c r="K7" s="26"/>
      <c r="L7" s="18">
        <v>0</v>
      </c>
    </row>
    <row r="8" spans="1:15" ht="30" customHeight="1" x14ac:dyDescent="0.2">
      <c r="A8" s="128" t="s">
        <v>98</v>
      </c>
      <c r="B8" s="128"/>
      <c r="D8" s="10">
        <v>19375118</v>
      </c>
      <c r="E8" s="26"/>
      <c r="F8" s="10">
        <v>12739805866</v>
      </c>
      <c r="G8" s="26"/>
      <c r="H8" s="10">
        <v>12740300000</v>
      </c>
      <c r="I8" s="26"/>
      <c r="J8" s="10">
        <f t="shared" ref="J8:J24" si="0">D8+F8-H8</f>
        <v>18880984</v>
      </c>
      <c r="K8" s="26"/>
      <c r="L8" s="19">
        <v>0</v>
      </c>
    </row>
    <row r="9" spans="1:15" ht="30" customHeight="1" x14ac:dyDescent="0.2">
      <c r="A9" s="128" t="s">
        <v>99</v>
      </c>
      <c r="B9" s="128"/>
      <c r="D9" s="10">
        <v>50000000</v>
      </c>
      <c r="E9" s="26"/>
      <c r="F9" s="10" t="s">
        <v>32</v>
      </c>
      <c r="G9" s="26"/>
      <c r="H9" s="10" t="s">
        <v>32</v>
      </c>
      <c r="I9" s="26"/>
      <c r="J9" s="10">
        <f>D9</f>
        <v>50000000</v>
      </c>
      <c r="K9" s="26"/>
      <c r="L9" s="19">
        <v>1.0000000000000001E-5</v>
      </c>
    </row>
    <row r="10" spans="1:15" ht="30" customHeight="1" x14ac:dyDescent="0.2">
      <c r="A10" s="128" t="s">
        <v>100</v>
      </c>
      <c r="B10" s="128"/>
      <c r="D10" s="10">
        <v>9743946</v>
      </c>
      <c r="E10" s="26"/>
      <c r="F10" s="10">
        <v>9238625279</v>
      </c>
      <c r="G10" s="26"/>
      <c r="H10" s="10">
        <v>4830804000</v>
      </c>
      <c r="I10" s="26"/>
      <c r="J10" s="10">
        <f t="shared" si="0"/>
        <v>4417565225</v>
      </c>
      <c r="K10" s="26"/>
      <c r="L10" s="19">
        <v>1E-3</v>
      </c>
    </row>
    <row r="11" spans="1:15" ht="30" customHeight="1" x14ac:dyDescent="0.2">
      <c r="A11" s="128" t="s">
        <v>101</v>
      </c>
      <c r="B11" s="128"/>
      <c r="D11" s="10">
        <v>1302073</v>
      </c>
      <c r="E11" s="26"/>
      <c r="F11" s="10">
        <v>5514</v>
      </c>
      <c r="G11" s="26"/>
      <c r="H11" s="10" t="s">
        <v>32</v>
      </c>
      <c r="I11" s="26"/>
      <c r="J11" s="10">
        <f>D11+F11</f>
        <v>1307587</v>
      </c>
      <c r="K11" s="26"/>
      <c r="L11" s="19">
        <v>0</v>
      </c>
    </row>
    <row r="12" spans="1:15" ht="30" customHeight="1" x14ac:dyDescent="0.2">
      <c r="A12" s="128" t="s">
        <v>102</v>
      </c>
      <c r="B12" s="128"/>
      <c r="D12" s="10">
        <v>12378527</v>
      </c>
      <c r="E12" s="26"/>
      <c r="F12" s="10">
        <v>52423</v>
      </c>
      <c r="G12" s="26"/>
      <c r="H12" s="10" t="s">
        <v>32</v>
      </c>
      <c r="I12" s="26"/>
      <c r="J12" s="10">
        <f>D12+F12</f>
        <v>12430950</v>
      </c>
      <c r="K12" s="26"/>
      <c r="L12" s="19">
        <v>0</v>
      </c>
    </row>
    <row r="13" spans="1:15" ht="30" customHeight="1" x14ac:dyDescent="0.2">
      <c r="A13" s="128" t="s">
        <v>103</v>
      </c>
      <c r="B13" s="128"/>
      <c r="D13" s="10">
        <v>8876272</v>
      </c>
      <c r="E13" s="26"/>
      <c r="F13" s="10">
        <v>8828619886</v>
      </c>
      <c r="G13" s="26"/>
      <c r="H13" s="10">
        <v>3860330000</v>
      </c>
      <c r="I13" s="26"/>
      <c r="J13" s="10">
        <f t="shared" si="0"/>
        <v>4977166158</v>
      </c>
      <c r="K13" s="26"/>
      <c r="L13" s="19">
        <v>1.1999999999999999E-3</v>
      </c>
    </row>
    <row r="14" spans="1:15" ht="30" customHeight="1" x14ac:dyDescent="0.2">
      <c r="A14" s="128" t="s">
        <v>104</v>
      </c>
      <c r="B14" s="128"/>
      <c r="D14" s="10">
        <v>614669</v>
      </c>
      <c r="E14" s="26"/>
      <c r="F14" s="10">
        <v>2603</v>
      </c>
      <c r="G14" s="26"/>
      <c r="H14" s="10" t="s">
        <v>32</v>
      </c>
      <c r="I14" s="26"/>
      <c r="J14" s="10">
        <f>D14+F14</f>
        <v>617272</v>
      </c>
      <c r="K14" s="26"/>
      <c r="L14" s="19">
        <v>0</v>
      </c>
    </row>
    <row r="15" spans="1:15" ht="30" customHeight="1" x14ac:dyDescent="0.2">
      <c r="A15" s="128" t="s">
        <v>105</v>
      </c>
      <c r="B15" s="128"/>
      <c r="D15" s="10">
        <v>19477460</v>
      </c>
      <c r="E15" s="26"/>
      <c r="F15" s="10">
        <v>82487</v>
      </c>
      <c r="G15" s="26"/>
      <c r="H15" s="10" t="s">
        <v>32</v>
      </c>
      <c r="I15" s="26"/>
      <c r="J15" s="10">
        <f>D15+F15</f>
        <v>19559947</v>
      </c>
      <c r="K15" s="26"/>
      <c r="L15" s="19">
        <v>0</v>
      </c>
    </row>
    <row r="16" spans="1:15" ht="30" customHeight="1" x14ac:dyDescent="0.2">
      <c r="A16" s="128" t="s">
        <v>106</v>
      </c>
      <c r="B16" s="128"/>
      <c r="D16" s="10">
        <v>49903246934</v>
      </c>
      <c r="E16" s="26"/>
      <c r="F16" s="10">
        <v>343642327725</v>
      </c>
      <c r="G16" s="26"/>
      <c r="H16" s="10">
        <v>331017886000</v>
      </c>
      <c r="I16" s="26"/>
      <c r="J16" s="10">
        <f t="shared" si="0"/>
        <v>62527688659</v>
      </c>
      <c r="K16" s="26"/>
      <c r="L16" s="19">
        <v>1.52E-2</v>
      </c>
    </row>
    <row r="17" spans="1:15" ht="30" customHeight="1" x14ac:dyDescent="0.2">
      <c r="A17" s="128" t="s">
        <v>107</v>
      </c>
      <c r="B17" s="128"/>
      <c r="D17" s="10">
        <v>7580589</v>
      </c>
      <c r="E17" s="26"/>
      <c r="F17" s="10">
        <v>32151</v>
      </c>
      <c r="G17" s="26"/>
      <c r="H17" s="10" t="s">
        <v>32</v>
      </c>
      <c r="I17" s="26"/>
      <c r="J17" s="10">
        <f>D17+F17</f>
        <v>7612740</v>
      </c>
      <c r="K17" s="26"/>
      <c r="L17" s="19">
        <v>0</v>
      </c>
    </row>
    <row r="18" spans="1:15" ht="30" customHeight="1" x14ac:dyDescent="0.2">
      <c r="A18" s="128" t="s">
        <v>108</v>
      </c>
      <c r="B18" s="128"/>
      <c r="D18" s="10">
        <v>284900000000</v>
      </c>
      <c r="E18" s="26"/>
      <c r="F18" s="10" t="s">
        <v>32</v>
      </c>
      <c r="G18" s="26"/>
      <c r="H18" s="10" t="s">
        <v>32</v>
      </c>
      <c r="I18" s="26"/>
      <c r="J18" s="10">
        <f>D18</f>
        <v>284900000000</v>
      </c>
      <c r="K18" s="26"/>
      <c r="L18" s="19">
        <v>6.9599999999999995E-2</v>
      </c>
    </row>
    <row r="19" spans="1:15" ht="30" customHeight="1" x14ac:dyDescent="0.2">
      <c r="A19" s="128" t="s">
        <v>109</v>
      </c>
      <c r="B19" s="128"/>
      <c r="D19" s="10">
        <v>49675000000</v>
      </c>
      <c r="E19" s="26"/>
      <c r="F19" s="10" t="s">
        <v>32</v>
      </c>
      <c r="G19" s="26"/>
      <c r="H19" s="10" t="s">
        <v>32</v>
      </c>
      <c r="I19" s="26"/>
      <c r="J19" s="10">
        <f>D19</f>
        <v>49675000000</v>
      </c>
      <c r="K19" s="26"/>
      <c r="L19" s="19">
        <v>1.24E-2</v>
      </c>
    </row>
    <row r="20" spans="1:15" ht="30" customHeight="1" x14ac:dyDescent="0.2">
      <c r="A20" s="128" t="s">
        <v>111</v>
      </c>
      <c r="B20" s="128"/>
      <c r="D20" s="10">
        <v>10706981</v>
      </c>
      <c r="E20" s="26"/>
      <c r="F20" s="10">
        <v>8461358737</v>
      </c>
      <c r="G20" s="26"/>
      <c r="H20" s="10">
        <v>8450600000</v>
      </c>
      <c r="I20" s="26"/>
      <c r="J20" s="10">
        <f>D20+F20-H20</f>
        <v>21465718</v>
      </c>
      <c r="K20" s="26"/>
      <c r="L20" s="19">
        <v>0</v>
      </c>
    </row>
    <row r="21" spans="1:15" ht="30" customHeight="1" x14ac:dyDescent="0.2">
      <c r="A21" s="128" t="s">
        <v>112</v>
      </c>
      <c r="B21" s="128"/>
      <c r="D21" s="10">
        <v>226640000000</v>
      </c>
      <c r="E21" s="26"/>
      <c r="F21" s="10" t="s">
        <v>32</v>
      </c>
      <c r="G21" s="26"/>
      <c r="H21" s="10" t="s">
        <v>32</v>
      </c>
      <c r="I21" s="26"/>
      <c r="J21" s="10">
        <f>D21</f>
        <v>226640000000</v>
      </c>
      <c r="K21" s="26"/>
      <c r="L21" s="19">
        <v>5.5399999999999998E-2</v>
      </c>
    </row>
    <row r="22" spans="1:15" ht="30" customHeight="1" x14ac:dyDescent="0.2">
      <c r="A22" s="128" t="s">
        <v>113</v>
      </c>
      <c r="B22" s="128"/>
      <c r="D22" s="10">
        <v>150000000000</v>
      </c>
      <c r="E22" s="26"/>
      <c r="F22" s="10" t="s">
        <v>32</v>
      </c>
      <c r="G22" s="26"/>
      <c r="H22" s="10" t="s">
        <v>32</v>
      </c>
      <c r="I22" s="26"/>
      <c r="J22" s="10">
        <f>D22</f>
        <v>150000000000</v>
      </c>
      <c r="K22" s="26"/>
      <c r="L22" s="19">
        <v>3.6600000000000001E-2</v>
      </c>
    </row>
    <row r="23" spans="1:15" ht="30" customHeight="1" x14ac:dyDescent="0.2">
      <c r="A23" s="128" t="s">
        <v>114</v>
      </c>
      <c r="B23" s="128"/>
      <c r="D23" s="10">
        <v>170000000000</v>
      </c>
      <c r="E23" s="26"/>
      <c r="F23" s="10" t="s">
        <v>32</v>
      </c>
      <c r="G23" s="26"/>
      <c r="H23" s="10" t="s">
        <v>32</v>
      </c>
      <c r="I23" s="26"/>
      <c r="J23" s="10">
        <f>D23</f>
        <v>170000000000</v>
      </c>
      <c r="K23" s="26"/>
      <c r="L23" s="19">
        <v>4.1500000000000002E-2</v>
      </c>
    </row>
    <row r="24" spans="1:15" ht="30" customHeight="1" x14ac:dyDescent="0.2">
      <c r="A24" s="128" t="s">
        <v>115</v>
      </c>
      <c r="B24" s="128"/>
      <c r="D24" s="10">
        <v>12887070</v>
      </c>
      <c r="E24" s="26"/>
      <c r="F24" s="10">
        <v>120987891584</v>
      </c>
      <c r="G24" s="26"/>
      <c r="H24" s="10">
        <v>120992188000</v>
      </c>
      <c r="I24" s="26"/>
      <c r="J24" s="10">
        <f t="shared" si="0"/>
        <v>8590654</v>
      </c>
      <c r="K24" s="26"/>
      <c r="L24" s="19">
        <v>0</v>
      </c>
    </row>
    <row r="25" spans="1:15" ht="30" customHeight="1" x14ac:dyDescent="0.2">
      <c r="A25" s="128" t="s">
        <v>116</v>
      </c>
      <c r="B25" s="128"/>
      <c r="D25" s="10">
        <v>197965000000</v>
      </c>
      <c r="E25" s="26"/>
      <c r="F25" s="10" t="s">
        <v>32</v>
      </c>
      <c r="G25" s="26"/>
      <c r="H25" s="10">
        <v>115000000000</v>
      </c>
      <c r="I25" s="26"/>
      <c r="J25" s="10">
        <f>D25-H25</f>
        <v>82965000000</v>
      </c>
      <c r="K25" s="26"/>
      <c r="L25" s="19">
        <v>2.0199999999999999E-2</v>
      </c>
    </row>
    <row r="26" spans="1:15" ht="30" customHeight="1" x14ac:dyDescent="0.2">
      <c r="A26" s="128" t="s">
        <v>117</v>
      </c>
      <c r="B26" s="128"/>
      <c r="D26" s="10">
        <v>100000000000</v>
      </c>
      <c r="E26" s="26"/>
      <c r="F26" s="10" t="s">
        <v>32</v>
      </c>
      <c r="G26" s="26"/>
      <c r="H26" s="10" t="s">
        <v>32</v>
      </c>
      <c r="I26" s="26"/>
      <c r="J26" s="10">
        <f>D26</f>
        <v>100000000000</v>
      </c>
      <c r="K26" s="26"/>
      <c r="L26" s="19">
        <v>2.4400000000000002E-2</v>
      </c>
    </row>
    <row r="27" spans="1:15" ht="30" customHeight="1" x14ac:dyDescent="0.2">
      <c r="A27" s="128" t="s">
        <v>118</v>
      </c>
      <c r="B27" s="128"/>
      <c r="D27" s="11">
        <v>500000000000</v>
      </c>
      <c r="E27" s="26"/>
      <c r="F27" s="10" t="s">
        <v>32</v>
      </c>
      <c r="G27" s="26"/>
      <c r="H27" s="10" t="s">
        <v>32</v>
      </c>
      <c r="I27" s="26"/>
      <c r="J27" s="59">
        <f>D27</f>
        <v>500000000000</v>
      </c>
      <c r="K27" s="26"/>
      <c r="L27" s="20">
        <v>0.1222</v>
      </c>
    </row>
    <row r="28" spans="1:15" s="34" customFormat="1" ht="30" customHeight="1" x14ac:dyDescent="0.25">
      <c r="A28" s="120" t="s">
        <v>15</v>
      </c>
      <c r="B28" s="120"/>
      <c r="D28" s="33">
        <f>SUM(D7:D27)</f>
        <v>1729246240259</v>
      </c>
      <c r="E28" s="32"/>
      <c r="F28" s="33">
        <f>SUM(F7:F27)</f>
        <v>1229650904510</v>
      </c>
      <c r="G28" s="32"/>
      <c r="H28" s="33">
        <f>SUM(H7:H27)</f>
        <v>1322634476691</v>
      </c>
      <c r="I28" s="32"/>
      <c r="J28" s="91">
        <f>SUM(J7:J27)</f>
        <v>1636262668078</v>
      </c>
      <c r="K28" s="32"/>
      <c r="L28" s="57">
        <f>SUM(L7:L27)</f>
        <v>0.39971000000000001</v>
      </c>
      <c r="O28" s="66"/>
    </row>
  </sheetData>
  <mergeCells count="29">
    <mergeCell ref="A1:L1"/>
    <mergeCell ref="A2:L2"/>
    <mergeCell ref="A3:L3"/>
    <mergeCell ref="F5:H5"/>
    <mergeCell ref="J5:L5"/>
    <mergeCell ref="A4:L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A27:B27"/>
    <mergeCell ref="A28:B28"/>
    <mergeCell ref="A20:B20"/>
    <mergeCell ref="A21:B21"/>
    <mergeCell ref="A22:B22"/>
    <mergeCell ref="A23:B23"/>
    <mergeCell ref="A24:B24"/>
  </mergeCells>
  <pageMargins left="0.39" right="0.39" top="0.39" bottom="0.39" header="0" footer="0"/>
  <pageSetup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11"/>
  <sheetViews>
    <sheetView rightToLeft="1" view="pageBreakPreview" zoomScaleNormal="100" zoomScaleSheetLayoutView="100" workbookViewId="0">
      <selection activeCell="H5" sqref="H5"/>
    </sheetView>
  </sheetViews>
  <sheetFormatPr defaultRowHeight="30" customHeight="1" x14ac:dyDescent="0.2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customWidth="1"/>
    <col min="9" max="9" width="0.5703125" customWidth="1"/>
    <col min="10" max="10" width="12.85546875" customWidth="1"/>
    <col min="11" max="11" width="0.28515625" customWidth="1"/>
    <col min="12" max="12" width="20.7109375" style="105" customWidth="1"/>
    <col min="13" max="13" width="17.85546875" style="76" bestFit="1" customWidth="1"/>
  </cols>
  <sheetData>
    <row r="1" spans="1:13" s="24" customFormat="1" ht="30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L1" s="58"/>
      <c r="M1" s="35"/>
    </row>
    <row r="2" spans="1:13" s="24" customFormat="1" ht="30" customHeight="1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L2" s="58"/>
      <c r="M2" s="35"/>
    </row>
    <row r="3" spans="1:13" s="24" customFormat="1" ht="30" customHeight="1" x14ac:dyDescent="0.2">
      <c r="A3" s="120" t="s">
        <v>243</v>
      </c>
      <c r="B3" s="120"/>
      <c r="C3" s="120"/>
      <c r="D3" s="120"/>
      <c r="E3" s="120"/>
      <c r="F3" s="120"/>
      <c r="G3" s="120"/>
      <c r="H3" s="120"/>
      <c r="I3" s="120"/>
      <c r="J3" s="120"/>
      <c r="L3" s="58"/>
      <c r="M3" s="35"/>
    </row>
    <row r="4" spans="1:13" s="25" customFormat="1" ht="30" customHeight="1" x14ac:dyDescent="0.2">
      <c r="A4" s="119" t="s">
        <v>254</v>
      </c>
      <c r="B4" s="119"/>
      <c r="C4" s="119"/>
      <c r="D4" s="119"/>
      <c r="E4" s="119"/>
      <c r="F4" s="119"/>
      <c r="G4" s="119"/>
      <c r="H4" s="119"/>
      <c r="I4" s="119"/>
      <c r="J4" s="119"/>
      <c r="L4" s="104"/>
      <c r="M4" s="65"/>
    </row>
    <row r="5" spans="1:13" s="24" customFormat="1" ht="42" customHeight="1" x14ac:dyDescent="0.2">
      <c r="A5" s="121" t="s">
        <v>120</v>
      </c>
      <c r="B5" s="121"/>
      <c r="D5" s="1" t="s">
        <v>121</v>
      </c>
      <c r="F5" s="1" t="s">
        <v>94</v>
      </c>
      <c r="H5" s="7" t="s">
        <v>122</v>
      </c>
      <c r="J5" s="7" t="s">
        <v>123</v>
      </c>
      <c r="L5" s="58"/>
      <c r="M5" s="35"/>
    </row>
    <row r="6" spans="1:13" s="24" customFormat="1" ht="30" customHeight="1" x14ac:dyDescent="0.5">
      <c r="A6" s="129" t="s">
        <v>124</v>
      </c>
      <c r="B6" s="129"/>
      <c r="D6" s="68" t="s">
        <v>255</v>
      </c>
      <c r="E6" s="26"/>
      <c r="F6" s="9">
        <f>'درآمد سرمایه گذاری در سهام'!J23</f>
        <v>4843819523</v>
      </c>
      <c r="G6" s="26"/>
      <c r="H6" s="18">
        <f>F6/F11</f>
        <v>4.4986251066167646E-2</v>
      </c>
      <c r="I6" s="26"/>
      <c r="J6" s="18">
        <v>1.1999999999999999E-3</v>
      </c>
      <c r="L6" s="58"/>
      <c r="M6" s="103"/>
    </row>
    <row r="7" spans="1:13" s="24" customFormat="1" ht="30" customHeight="1" x14ac:dyDescent="0.2">
      <c r="A7" s="128" t="s">
        <v>125</v>
      </c>
      <c r="B7" s="128"/>
      <c r="D7" s="68" t="s">
        <v>126</v>
      </c>
      <c r="E7" s="26"/>
      <c r="F7" s="10">
        <f>'درآمد سرمایه گذاری در صندوق'!H17</f>
        <v>293920618</v>
      </c>
      <c r="G7" s="26"/>
      <c r="H7" s="19">
        <f>F7/F11</f>
        <v>2.7297438833315413E-3</v>
      </c>
      <c r="I7" s="26"/>
      <c r="J7" s="19">
        <v>1E-4</v>
      </c>
      <c r="L7" s="58"/>
      <c r="M7" s="35"/>
    </row>
    <row r="8" spans="1:13" s="24" customFormat="1" ht="30" customHeight="1" x14ac:dyDescent="0.2">
      <c r="A8" s="128" t="s">
        <v>127</v>
      </c>
      <c r="B8" s="128"/>
      <c r="D8" s="68" t="s">
        <v>256</v>
      </c>
      <c r="E8" s="26"/>
      <c r="F8" s="10">
        <f>'درآمد سرمایه گذاری در اوراق به'!J45</f>
        <v>46475003090</v>
      </c>
      <c r="G8" s="26"/>
      <c r="H8" s="19">
        <f>F8/F11</f>
        <v>0.43162965659231833</v>
      </c>
      <c r="I8" s="26"/>
      <c r="J8" s="19">
        <v>1.14E-2</v>
      </c>
      <c r="L8" s="58"/>
      <c r="M8" s="35"/>
    </row>
    <row r="9" spans="1:13" s="24" customFormat="1" ht="30" customHeight="1" x14ac:dyDescent="0.2">
      <c r="A9" s="128" t="s">
        <v>128</v>
      </c>
      <c r="B9" s="128"/>
      <c r="D9" s="68" t="s">
        <v>257</v>
      </c>
      <c r="E9" s="26"/>
      <c r="F9" s="10">
        <f>'درآمد سپرده بانکی'!D50</f>
        <v>55697089556</v>
      </c>
      <c r="G9" s="26"/>
      <c r="H9" s="19">
        <f>F9/F11</f>
        <v>0.51727840860371377</v>
      </c>
      <c r="I9" s="26"/>
      <c r="J9" s="19">
        <v>1.3599999999999999E-2</v>
      </c>
      <c r="L9" s="58"/>
      <c r="M9" s="35"/>
    </row>
    <row r="10" spans="1:13" s="24" customFormat="1" ht="30" customHeight="1" x14ac:dyDescent="0.2">
      <c r="A10" s="128" t="s">
        <v>129</v>
      </c>
      <c r="B10" s="128"/>
      <c r="D10" s="68" t="s">
        <v>258</v>
      </c>
      <c r="E10" s="26"/>
      <c r="F10" s="11">
        <f>'سایر درآمدها'!D10</f>
        <v>31070212</v>
      </c>
      <c r="G10" s="26"/>
      <c r="H10" s="20">
        <f>F10/F11</f>
        <v>2.8855995791630463E-4</v>
      </c>
      <c r="I10" s="26"/>
      <c r="J10" s="20">
        <v>0</v>
      </c>
      <c r="L10" s="58"/>
      <c r="M10" s="35"/>
    </row>
    <row r="11" spans="1:13" s="24" customFormat="1" ht="30" customHeight="1" x14ac:dyDescent="0.25">
      <c r="A11" s="120" t="s">
        <v>15</v>
      </c>
      <c r="B11" s="120"/>
      <c r="C11" s="34"/>
      <c r="D11" s="31"/>
      <c r="E11" s="32"/>
      <c r="F11" s="33">
        <v>107673331478</v>
      </c>
      <c r="G11" s="32"/>
      <c r="H11" s="102">
        <f>SUM(H6:H10)</f>
        <v>0.99691262010344761</v>
      </c>
      <c r="I11" s="32"/>
      <c r="J11" s="102">
        <f>SUM(J6:J10)</f>
        <v>2.6299999999999997E-2</v>
      </c>
      <c r="L11" s="58"/>
      <c r="M11" s="35"/>
    </row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Behnaz Taheri</cp:lastModifiedBy>
  <cp:lastPrinted>2024-09-30T07:26:26Z</cp:lastPrinted>
  <dcterms:created xsi:type="dcterms:W3CDTF">2024-08-25T06:34:11Z</dcterms:created>
  <dcterms:modified xsi:type="dcterms:W3CDTF">2024-09-30T07:32:47Z</dcterms:modified>
</cp:coreProperties>
</file>