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9F73CB9C-1E57-4B5F-80B1-016DB3D71790}" xr6:coauthVersionLast="47" xr6:coauthVersionMax="47" xr10:uidLastSave="{00000000-0000-0000-0000-000000000000}"/>
  <bookViews>
    <workbookView xWindow="-120" yWindow="-120" windowWidth="29040" windowHeight="15720" tabRatio="964" activeTab="18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سو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اوراق!$A$1:$AM$24</definedName>
    <definedName name="_xlnm.Print_Area" localSheetId="5">'اوراق مشتقه'!$A$1:$AU$13</definedName>
    <definedName name="_xlnm.Print_Area" localSheetId="4">'تعدیل قیمت'!$A$1:$M$13</definedName>
    <definedName name="_xlnm.Print_Area" localSheetId="8">درآمد!$A$1:$K$11</definedName>
    <definedName name="_xlnm.Print_Area" localSheetId="12">'درآمد سپرده بانکی'!$A$1:$F$61</definedName>
    <definedName name="_xlnm.Print_Area" localSheetId="11">'درآمد سرمایه گذاری در اوراق به'!$A$1:$S$48</definedName>
    <definedName name="_xlnm.Print_Area" localSheetId="9">'درآمد سرمایه گذاری در سهام'!$A$1:$W$25</definedName>
    <definedName name="_xlnm.Print_Area" localSheetId="10">'درآمد سرمایه گذاری در صندوق'!$A$1:$T$23</definedName>
    <definedName name="_xlnm.Print_Area" localSheetId="14">'درآمد سود سهام'!$A$1:$T$12</definedName>
    <definedName name="_xlnm.Print_Area" localSheetId="16">'درآمد ناشی از تغییر قیمت اوراق'!$A$1:$S$31</definedName>
    <definedName name="_xlnm.Print_Area" localSheetId="17">'درآمد ناشی از فروش'!$A$1:$S$58</definedName>
    <definedName name="_xlnm.Print_Area" localSheetId="13">'سایر درآمدها'!$A$1:$G$10</definedName>
    <definedName name="_xlnm.Print_Area" localSheetId="7">سپرده!$A$1:$M$67</definedName>
    <definedName name="_xlnm.Print_Area" localSheetId="1">سهام!$A$1:$AB$15</definedName>
    <definedName name="_xlnm.Print_Area" localSheetId="15">'سود اوراق بهادار'!$A$1:$R$24</definedName>
    <definedName name="_xlnm.Print_Area" localSheetId="18">'سود سپرده بانکی'!$A$1:$M$61</definedName>
    <definedName name="_xlnm.Print_Area" localSheetId="0">'صورت وضعیت'!$A$1:$C$25</definedName>
    <definedName name="_xlnm.Print_Area" localSheetId="3">'مبالغ تخصیصی اوراق'!$A$1:$R$12</definedName>
    <definedName name="_xlnm.Print_Area" localSheetId="6">'واحدهای صندوق'!$A$1:$AB$16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7" i="7" l="1"/>
  <c r="J67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H67" i="7"/>
  <c r="D67" i="7"/>
  <c r="F67" i="7"/>
  <c r="S23" i="10"/>
  <c r="V24" i="9"/>
  <c r="L24" i="9"/>
  <c r="J24" i="9"/>
  <c r="H24" i="9"/>
  <c r="J11" i="8"/>
  <c r="J23" i="10"/>
  <c r="F11" i="8" l="1"/>
  <c r="F61" i="13"/>
  <c r="D61" i="13"/>
  <c r="E61" i="18"/>
  <c r="K61" i="18"/>
  <c r="G53" i="18" l="1"/>
  <c r="G54" i="18"/>
  <c r="G55" i="18"/>
  <c r="G56" i="18"/>
  <c r="G57" i="18"/>
  <c r="G58" i="18"/>
  <c r="G59" i="18"/>
  <c r="G60" i="18"/>
  <c r="M53" i="18"/>
  <c r="M54" i="18"/>
  <c r="M55" i="18"/>
  <c r="M56" i="18"/>
  <c r="M57" i="18"/>
  <c r="M58" i="18"/>
  <c r="M59" i="18"/>
  <c r="M60" i="18"/>
  <c r="M61" i="18"/>
  <c r="C61" i="18"/>
  <c r="I61" i="18"/>
  <c r="N48" i="11"/>
  <c r="P48" i="11"/>
  <c r="H48" i="11"/>
  <c r="F48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D48" i="11"/>
  <c r="L48" i="11"/>
  <c r="L47" i="11"/>
  <c r="R47" i="11" s="1"/>
  <c r="R46" i="11"/>
  <c r="R45" i="11"/>
  <c r="F6" i="8"/>
  <c r="R24" i="9"/>
  <c r="N24" i="9"/>
  <c r="T23" i="9"/>
  <c r="R23" i="9"/>
  <c r="J23" i="9"/>
  <c r="H23" i="9"/>
  <c r="F22" i="9"/>
  <c r="Q23" i="10"/>
  <c r="Q20" i="10"/>
  <c r="Q21" i="10"/>
  <c r="Q22" i="10"/>
  <c r="L23" i="10"/>
  <c r="H23" i="10"/>
  <c r="H15" i="10"/>
  <c r="H16" i="10"/>
  <c r="H17" i="10"/>
  <c r="H18" i="10"/>
  <c r="H19" i="10"/>
  <c r="H20" i="10"/>
  <c r="H21" i="10"/>
  <c r="H22" i="10"/>
  <c r="D23" i="10"/>
  <c r="M22" i="10" a="1"/>
  <c r="M22" i="10" s="1"/>
  <c r="M21" i="10" a="1"/>
  <c r="M21" i="10" s="1"/>
  <c r="M20" i="10" a="1"/>
  <c r="M20" i="10" s="1"/>
  <c r="D22" i="10"/>
  <c r="D21" i="10"/>
  <c r="D20" i="10"/>
  <c r="M19" i="10" a="1"/>
  <c r="M19" i="10" s="1"/>
  <c r="D19" i="10"/>
  <c r="M18" i="10" a="1"/>
  <c r="M18" i="10" s="1"/>
  <c r="D18" i="10"/>
  <c r="M17" i="10" a="1"/>
  <c r="M17" i="10" s="1"/>
  <c r="D17" i="10"/>
  <c r="D33" i="11"/>
  <c r="D34" i="11"/>
  <c r="D35" i="11"/>
  <c r="D36" i="11"/>
  <c r="J48" i="11" l="1"/>
  <c r="M31" i="21"/>
  <c r="Q24" i="21"/>
  <c r="O27" i="21"/>
  <c r="O31" i="21" s="1"/>
  <c r="M27" i="21"/>
  <c r="K27" i="21"/>
  <c r="K31" i="21" s="1"/>
  <c r="O28" i="21"/>
  <c r="M28" i="21"/>
  <c r="Q28" i="21" s="1"/>
  <c r="K28" i="21"/>
  <c r="Q23" i="21"/>
  <c r="Q22" i="21"/>
  <c r="Q29" i="21"/>
  <c r="C31" i="21"/>
  <c r="I29" i="21"/>
  <c r="I27" i="21"/>
  <c r="I28" i="21"/>
  <c r="I30" i="21"/>
  <c r="Q22" i="17"/>
  <c r="G24" i="17"/>
  <c r="S11" i="15"/>
  <c r="Q57" i="19"/>
  <c r="O57" i="19"/>
  <c r="O58" i="19" s="1"/>
  <c r="M57" i="19"/>
  <c r="Q58" i="19"/>
  <c r="M58" i="19"/>
  <c r="K58" i="19"/>
  <c r="K57" i="19"/>
  <c r="E57" i="19"/>
  <c r="E58" i="19" s="1"/>
  <c r="I58" i="19"/>
  <c r="G58" i="19"/>
  <c r="C58" i="19"/>
  <c r="AA16" i="4"/>
  <c r="W16" i="4"/>
  <c r="Y16" i="4"/>
  <c r="D16" i="4"/>
  <c r="K16" i="4"/>
  <c r="M16" i="4"/>
  <c r="S9" i="4"/>
  <c r="S10" i="4"/>
  <c r="S11" i="4"/>
  <c r="S12" i="4"/>
  <c r="S13" i="4"/>
  <c r="S14" i="4"/>
  <c r="S15" i="4"/>
  <c r="S8" i="4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8" i="5"/>
  <c r="Q27" i="21" l="1"/>
  <c r="S16" i="4"/>
  <c r="AD24" i="5"/>
  <c r="K11" i="2"/>
  <c r="AA11" i="2"/>
  <c r="Y11" i="2"/>
  <c r="W11" i="2"/>
  <c r="S11" i="2"/>
  <c r="Q11" i="2"/>
  <c r="O11" i="2"/>
  <c r="M11" i="2"/>
  <c r="I11" i="2"/>
  <c r="G11" i="2"/>
  <c r="E11" i="2"/>
  <c r="K12" i="6"/>
  <c r="G31" i="21"/>
  <c r="E31" i="21"/>
  <c r="Q12" i="15"/>
  <c r="O12" i="15"/>
  <c r="F10" i="14"/>
  <c r="D10" i="14"/>
  <c r="F10" i="8" s="1"/>
  <c r="F9" i="8"/>
  <c r="O23" i="10"/>
  <c r="F23" i="10"/>
  <c r="P24" i="9"/>
  <c r="Q16" i="4"/>
  <c r="O16" i="4"/>
  <c r="I16" i="4"/>
  <c r="G16" i="4"/>
  <c r="AL24" i="5"/>
  <c r="AJ24" i="5"/>
  <c r="AH24" i="5"/>
  <c r="AB24" i="5"/>
  <c r="Z24" i="5"/>
  <c r="X24" i="5"/>
  <c r="T24" i="5"/>
  <c r="R24" i="5"/>
  <c r="P24" i="5"/>
  <c r="V24" i="5"/>
  <c r="L5" i="10"/>
  <c r="Q19" i="10"/>
  <c r="Q18" i="10"/>
  <c r="Q17" i="10"/>
  <c r="J8" i="7"/>
  <c r="Q21" i="17"/>
  <c r="K21" i="17"/>
  <c r="F5" i="14"/>
  <c r="Q26" i="21"/>
  <c r="Q25" i="21"/>
  <c r="I26" i="21"/>
  <c r="I25" i="21"/>
  <c r="I10" i="21"/>
  <c r="I24" i="21" l="1"/>
  <c r="I23" i="21"/>
  <c r="I22" i="21"/>
  <c r="M56" i="19"/>
  <c r="Q56" i="19" s="1"/>
  <c r="M55" i="19"/>
  <c r="Q55" i="19" s="1"/>
  <c r="M54" i="19"/>
  <c r="Q54" i="19" s="1"/>
  <c r="G45" i="18"/>
  <c r="M45" i="18" s="1"/>
  <c r="G46" i="18"/>
  <c r="M46" i="18" s="1"/>
  <c r="G47" i="18"/>
  <c r="M47" i="18" s="1"/>
  <c r="G48" i="18"/>
  <c r="M48" i="18" s="1"/>
  <c r="G49" i="18"/>
  <c r="M49" i="18" s="1"/>
  <c r="G50" i="18"/>
  <c r="M50" i="18" s="1"/>
  <c r="G51" i="18"/>
  <c r="M51" i="18" s="1"/>
  <c r="G52" i="18"/>
  <c r="G44" i="18"/>
  <c r="M20" i="18"/>
  <c r="M14" i="18"/>
  <c r="G43" i="18"/>
  <c r="M43" i="18" s="1"/>
  <c r="D61" i="18"/>
  <c r="M12" i="15"/>
  <c r="R44" i="11"/>
  <c r="R8" i="11"/>
  <c r="R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7" i="11"/>
  <c r="R38" i="11"/>
  <c r="R39" i="11"/>
  <c r="R40" i="11"/>
  <c r="R41" i="11"/>
  <c r="R42" i="11"/>
  <c r="R43" i="11"/>
  <c r="R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7" i="11"/>
  <c r="Q16" i="10"/>
  <c r="Q15" i="10"/>
  <c r="Q14" i="10"/>
  <c r="Q9" i="10"/>
  <c r="Q10" i="10"/>
  <c r="Q11" i="10"/>
  <c r="Q12" i="10"/>
  <c r="Q13" i="10"/>
  <c r="Q8" i="10"/>
  <c r="H9" i="10"/>
  <c r="H10" i="10"/>
  <c r="H11" i="10"/>
  <c r="H12" i="10"/>
  <c r="H13" i="10"/>
  <c r="H8" i="10"/>
  <c r="T9" i="9"/>
  <c r="T11" i="9"/>
  <c r="T12" i="9"/>
  <c r="T13" i="9"/>
  <c r="T14" i="9"/>
  <c r="T15" i="9"/>
  <c r="T16" i="9"/>
  <c r="T19" i="9"/>
  <c r="T20" i="9"/>
  <c r="T21" i="9"/>
  <c r="I21" i="21"/>
  <c r="I19" i="21"/>
  <c r="I18" i="21"/>
  <c r="I17" i="21"/>
  <c r="I15" i="21"/>
  <c r="I14" i="21"/>
  <c r="I16" i="21"/>
  <c r="I20" i="21"/>
  <c r="I13" i="21"/>
  <c r="I11" i="21"/>
  <c r="I12" i="21"/>
  <c r="I9" i="21"/>
  <c r="F24" i="9"/>
  <c r="I8" i="21"/>
  <c r="D15" i="10" s="1"/>
  <c r="I7" i="21"/>
  <c r="Q21" i="21"/>
  <c r="Q20" i="21"/>
  <c r="Q19" i="21"/>
  <c r="Q18" i="21"/>
  <c r="Q17" i="21"/>
  <c r="Q16" i="21"/>
  <c r="Q15" i="21"/>
  <c r="Q14" i="21"/>
  <c r="Q13" i="21"/>
  <c r="Q12" i="21"/>
  <c r="Q10" i="21"/>
  <c r="Q9" i="21"/>
  <c r="Q11" i="21"/>
  <c r="Q8" i="21"/>
  <c r="Q7" i="21"/>
  <c r="M9" i="18"/>
  <c r="M10" i="18"/>
  <c r="M12" i="18"/>
  <c r="M15" i="18"/>
  <c r="M16" i="18"/>
  <c r="M18" i="18"/>
  <c r="M19" i="18"/>
  <c r="M21" i="18"/>
  <c r="M22" i="18"/>
  <c r="M23" i="18"/>
  <c r="M24" i="18"/>
  <c r="M25" i="18"/>
  <c r="M26" i="18"/>
  <c r="M28" i="18"/>
  <c r="M29" i="18"/>
  <c r="M30" i="18"/>
  <c r="M32" i="18"/>
  <c r="M33" i="18"/>
  <c r="M34" i="18"/>
  <c r="M35" i="18"/>
  <c r="M36" i="18"/>
  <c r="M37" i="18"/>
  <c r="M38" i="18"/>
  <c r="M42" i="18"/>
  <c r="G8" i="18"/>
  <c r="M8" i="18" s="1"/>
  <c r="G9" i="18"/>
  <c r="G10" i="18"/>
  <c r="G11" i="18"/>
  <c r="G12" i="18"/>
  <c r="G13" i="18"/>
  <c r="M13" i="18" s="1"/>
  <c r="G14" i="18"/>
  <c r="G15" i="18"/>
  <c r="G16" i="18"/>
  <c r="G17" i="18"/>
  <c r="M17" i="18" s="1"/>
  <c r="G18" i="18"/>
  <c r="G19" i="18"/>
  <c r="G20" i="18"/>
  <c r="G21" i="18"/>
  <c r="G22" i="18"/>
  <c r="G23" i="18"/>
  <c r="G24" i="18"/>
  <c r="G25" i="18"/>
  <c r="G26" i="18"/>
  <c r="G27" i="18"/>
  <c r="M27" i="18" s="1"/>
  <c r="G28" i="18"/>
  <c r="G29" i="18"/>
  <c r="G30" i="18"/>
  <c r="G31" i="18"/>
  <c r="M31" i="18" s="1"/>
  <c r="G32" i="18"/>
  <c r="G33" i="18"/>
  <c r="G34" i="18"/>
  <c r="G35" i="18"/>
  <c r="G36" i="18"/>
  <c r="G37" i="18"/>
  <c r="G38" i="18"/>
  <c r="G39" i="18"/>
  <c r="M39" i="18" s="1"/>
  <c r="G40" i="18"/>
  <c r="M40" i="18" s="1"/>
  <c r="G41" i="18"/>
  <c r="M41" i="18" s="1"/>
  <c r="G42" i="18"/>
  <c r="G7" i="18"/>
  <c r="J61" i="18"/>
  <c r="L61" i="18"/>
  <c r="F61" i="18"/>
  <c r="Q13" i="17"/>
  <c r="Q14" i="17"/>
  <c r="Q16" i="17"/>
  <c r="Q17" i="17"/>
  <c r="Q18" i="17"/>
  <c r="Q19" i="17"/>
  <c r="Q20" i="17"/>
  <c r="K18" i="17"/>
  <c r="K19" i="17"/>
  <c r="K20" i="17"/>
  <c r="K8" i="17"/>
  <c r="K9" i="17"/>
  <c r="K10" i="17"/>
  <c r="K11" i="17"/>
  <c r="Q11" i="17" s="1"/>
  <c r="L32" i="11" s="1"/>
  <c r="K12" i="17"/>
  <c r="Q12" i="17" s="1"/>
  <c r="K13" i="17"/>
  <c r="K14" i="17"/>
  <c r="K15" i="17"/>
  <c r="Q15" i="17" s="1"/>
  <c r="K16" i="17"/>
  <c r="K17" i="17"/>
  <c r="K7" i="17"/>
  <c r="S8" i="15"/>
  <c r="N17" i="9" s="1"/>
  <c r="T17" i="9" s="1"/>
  <c r="S9" i="15"/>
  <c r="S10" i="15"/>
  <c r="N10" i="9" s="1"/>
  <c r="T10" i="9" s="1"/>
  <c r="S7" i="15"/>
  <c r="N18" i="9" s="1"/>
  <c r="T18" i="9" s="1"/>
  <c r="K12" i="15"/>
  <c r="I12" i="15"/>
  <c r="I10" i="6"/>
  <c r="I11" i="6"/>
  <c r="I9" i="6"/>
  <c r="M52" i="18" l="1"/>
  <c r="G61" i="18"/>
  <c r="Q31" i="21"/>
  <c r="I31" i="21"/>
  <c r="K24" i="17"/>
  <c r="R32" i="11"/>
  <c r="N8" i="9"/>
  <c r="T8" i="9" s="1"/>
  <c r="S12" i="15"/>
  <c r="Q9" i="17"/>
  <c r="L35" i="11" s="1"/>
  <c r="R35" i="11" s="1"/>
  <c r="M24" i="17"/>
  <c r="Q10" i="17"/>
  <c r="L36" i="11" s="1"/>
  <c r="R36" i="11" s="1"/>
  <c r="M44" i="18"/>
  <c r="M11" i="18"/>
  <c r="D22" i="9"/>
  <c r="D24" i="9" s="1"/>
  <c r="D14" i="10"/>
  <c r="M7" i="18" l="1"/>
  <c r="F8" i="8"/>
  <c r="Q7" i="17"/>
  <c r="Q8" i="17"/>
  <c r="J22" i="9"/>
  <c r="N22" i="9"/>
  <c r="H14" i="10"/>
  <c r="F7" i="8" s="1"/>
  <c r="K5" i="21"/>
  <c r="K5" i="19"/>
  <c r="I5" i="18"/>
  <c r="M5" i="17"/>
  <c r="O5" i="15"/>
  <c r="F5" i="13"/>
  <c r="L5" i="11"/>
  <c r="H6" i="8" l="1"/>
  <c r="Q24" i="17"/>
  <c r="L33" i="11"/>
  <c r="L34" i="11"/>
  <c r="T22" i="9"/>
  <c r="T24" i="9" s="1"/>
  <c r="R33" i="11" l="1"/>
  <c r="H8" i="8"/>
  <c r="H10" i="8"/>
  <c r="H7" i="8"/>
  <c r="H9" i="8"/>
  <c r="R34" i="11"/>
  <c r="R48" i="11" l="1"/>
  <c r="H11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<sst xmlns="http://schemas.openxmlformats.org/spreadsheetml/2006/main" count="788" uniqueCount="379">
  <si>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</si>
  <si>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</si>
  <si>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</si>
  <si>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</si>
  <si>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</si>
  <si>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</si>
  <si>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</si>
  <si>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</si>
  <si>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</si>
  <si>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</si>
  <si>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</si>
  <si>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</si>
  <si>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</si>
  <si>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سرمایه گذاری آرمان گستر پاریز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</si>
  <si>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</si>
  <si>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</si>
  <si>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</si>
  <si>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</si>
  <si>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</si>
  <si>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</si>
  <si>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 خکرمان-6233-030820</t>
  </si>
  <si>
    <t>1403/08/20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</si>
  <si>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</si>
  <si>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</si>
  <si>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</si>
  <si>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</si>
  <si>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</si>
  <si>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اختیارخ.ت. خکرمان-6336-030920</t>
  </si>
  <si>
    <t>اختیار خرید</t>
  </si>
  <si>
    <t>موقعیت فروش</t>
  </si>
  <si>
    <t>-</t>
  </si>
  <si>
    <t>1403/09/20</t>
  </si>
  <si>
    <t>خرید/صدور طی دوره</t>
  </si>
  <si>
    <t>فروش/ابطال طی دوره</t>
  </si>
  <si>
    <t>صندوق</t>
  </si>
  <si>
    <t>تعداد واحد</t>
  </si>
  <si>
    <t>ص.س. اهرمی نارنج - واحدهای عادی</t>
  </si>
  <si>
    <t>صندوق اهرمی جهش-واحدهای عادی</t>
  </si>
  <si>
    <t>صندوق س صنایع دایا2-بخشی</t>
  </si>
  <si>
    <t>صندوق س. اهرمی کاریزما-واحد عادی</t>
  </si>
  <si>
    <t>صندوق س.بخشی صنایع سورنا-ب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</si>
  <si>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</si>
  <si>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</si>
  <si>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</si>
  <si>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</si>
  <si>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</si>
  <si>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</si>
  <si>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</si>
  <si>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</si>
  <si>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</si>
  <si>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</si>
  <si>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</si>
  <si>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</si>
  <si>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</si>
  <si>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اسنادخزانه-م1بودجه02-050325</t>
  </si>
  <si>
    <t>1402/06/19</t>
  </si>
  <si>
    <t>1405/03/25</t>
  </si>
  <si>
    <t>اسنادخزانه-م2بودجه02-050923</t>
  </si>
  <si>
    <t>1405/09/23</t>
  </si>
  <si>
    <t>صکوک اجاره فارس07-بدون ضامن</t>
  </si>
  <si>
    <t>1403/03/07</t>
  </si>
  <si>
    <t>1407/03/07</t>
  </si>
  <si>
    <t>مرابحه الکترومادیرا-کیان060626</t>
  </si>
  <si>
    <t>1402/06/26</t>
  </si>
  <si>
    <t>1406/06/26</t>
  </si>
  <si>
    <t>مرابحه صاف فیلم کارون051116</t>
  </si>
  <si>
    <t>1405/11/16</t>
  </si>
  <si>
    <t>مرابحه عام دولت126-ش.خ031223</t>
  </si>
  <si>
    <t>1401/12/23</t>
  </si>
  <si>
    <t>1403/12/23</t>
  </si>
  <si>
    <t>مرابحه عام دولت139-ش.خ040804</t>
  </si>
  <si>
    <t>1402/07/04</t>
  </si>
  <si>
    <t>1404/08/03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</si>
  <si>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</si>
  <si>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</si>
  <si>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</si>
  <si>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</si>
  <si>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</si>
  <si>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</si>
  <si>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</si>
  <si>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</si>
  <si>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</si>
  <si>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</si>
  <si>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</si>
  <si>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</si>
  <si>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</si>
  <si>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</si>
  <si>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</si>
  <si>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</si>
  <si>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</si>
  <si>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</si>
  <si>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</si>
  <si>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</si>
  <si>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</si>
  <si>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</si>
  <si>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پاسارگاد جهان کودک 290.8100.15692033.1</t>
  </si>
  <si>
    <t>سپرده کوتاه مدت بانک گردشگری آپادانا 120.9967.1403785.1</t>
  </si>
  <si>
    <t>سپرده کوتاه مدت موسسه اعتباری ملل مرزداران 0532-10-277-000000395</t>
  </si>
  <si>
    <t>سپرده کوتاه مدت بانک آینده امانیه 0203865146003</t>
  </si>
  <si>
    <t>سپرده کوتاه مدت بانک دی یوسف آباد 0214400000003</t>
  </si>
  <si>
    <t>سپرده کوتاه مدت بانک ملت بهار جنوبی 9942376537</t>
  </si>
  <si>
    <t>سپرده کوتاه مدت بانک ملی بورس اوراق بهادار 0230972429004</t>
  </si>
  <si>
    <t>سپرده کوتاه مدت بانک سپه بلوار کشاورز تهران 3130094301037</t>
  </si>
  <si>
    <t>سپرده کوتاه مدت بانک اقتصاد نوین میدان ونک 155-850-7256601-1</t>
  </si>
  <si>
    <t>سپرده بلند مدت بانک دی یوسف آباد 0406286219000</t>
  </si>
  <si>
    <t>سپرده بلند مدت بانک گردشگری آپادانا 12033314037856</t>
  </si>
  <si>
    <t>سپرده بلند مدت بانک دی یوسف آباد 0406298526004</t>
  </si>
  <si>
    <t>سپرده کوتاه مدت بانک گردشگری نیاوران 146.9967.1403785.1</t>
  </si>
  <si>
    <t>سپرده بلند مدت بانک گردشگری نیاوران  146.333.1403785.1</t>
  </si>
  <si>
    <t>سپرده بلند مدت بانک گردشگری آپادانا 12033314037857</t>
  </si>
  <si>
    <t>سپرده بلند مدت بانک گردشگری آپادانا 120.333.1403785.8</t>
  </si>
  <si>
    <t>سپرده کوتاه مدت بانک ملت گلشهر 2209379182</t>
  </si>
  <si>
    <t>سپرده بلند مدت بانک ملت گلشهر 2210875874</t>
  </si>
  <si>
    <t>سپرده بلند مدت بانک گردشگری نیاوران 146.333.1403785.2</t>
  </si>
  <si>
    <t>سپرده بلند مدت بانک پاسارگاد جهان کودک 290303156920332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</si>
  <si>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</si>
  <si>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</si>
  <si>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</si>
  <si>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</si>
  <si>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</si>
  <si>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</si>
  <si>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</si>
  <si>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</si>
  <si>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</si>
  <si>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</si>
  <si>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</si>
  <si>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</si>
  <si>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</si>
  <si>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</si>
  <si>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</si>
  <si>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</si>
  <si>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آنتی بیوتیک سازی ایران</t>
  </si>
  <si>
    <t>تولیدی و صنعتی گوهرفام</t>
  </si>
  <si>
    <t>تولیدی فولاد سپید فراب کویر</t>
  </si>
  <si>
    <t>پالایش نفت اصفهان</t>
  </si>
  <si>
    <t>بیمه اتکایی ایران معین</t>
  </si>
  <si>
    <t>نورایستا پلاستیک</t>
  </si>
  <si>
    <t>پارس فنر</t>
  </si>
  <si>
    <t>گروه سرمایه گذاری میراث فرهنگی</t>
  </si>
  <si>
    <t>توسعه سامانه ی نرم افزاری نگین</t>
  </si>
  <si>
    <t>لیزینگ ایران و شرق</t>
  </si>
  <si>
    <t>نشاسته و گلوکز آردینه</t>
  </si>
  <si>
    <t>کاشی‌ وسرامیک‌ حافظ‌</t>
  </si>
  <si>
    <t>پرداخت الکترونیک پاسارگاد</t>
  </si>
  <si>
    <t>صندوق س.بخشی صنایع معیار-ب</t>
  </si>
  <si>
    <t>صندوق اهرمی موج-واحدهای عادی</t>
  </si>
  <si>
    <t>صندوق س. بخشی کیان-ب</t>
  </si>
  <si>
    <t>عنوان</t>
  </si>
  <si>
    <t>درآمد سود اوراق</t>
  </si>
  <si>
    <t>مرابحه عام دولت2-ش.خ سایر0212</t>
  </si>
  <si>
    <t>مرابحه عام دولت5-ش.خ0302</t>
  </si>
  <si>
    <t>مرابحه عام دولت87-ش.خ030304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</si>
  <si>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</si>
  <si>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</si>
  <si>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</si>
  <si>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</si>
  <si>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</si>
  <si>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اسنادخزانه-م2بودجه00-031024</t>
  </si>
  <si>
    <t>اسنادخزانه-م7بودجه00-030912</t>
  </si>
  <si>
    <t>اسنادخزانه-م8بودجه00-030919</t>
  </si>
  <si>
    <t>اسناد خزانه-م9بودجه00-031101</t>
  </si>
  <si>
    <t>اسناد خزانه-م10بودجه00-031115</t>
  </si>
  <si>
    <t>مرابحه عام دولت105-ش.خ030503</t>
  </si>
  <si>
    <t>اسناد خزانه-م1بودجه01-040326</t>
  </si>
  <si>
    <t>مرابحه عام دولت112-ش.خ 040408</t>
  </si>
  <si>
    <t>اسناد خزانه-م3بودجه01-040520</t>
  </si>
  <si>
    <t>مرابحه عام دولت127-ش.خ040623</t>
  </si>
  <si>
    <t>اسنادخزانه-م4بودجه01-040917</t>
  </si>
  <si>
    <t>اسنادخزانه-م5بودجه01-041015</t>
  </si>
  <si>
    <t>اسنادخزانه-م6بودجه01-030814</t>
  </si>
  <si>
    <t>اسنادخزانه-م7بودجه01-040714</t>
  </si>
  <si>
    <t>اسنادخزانه-م8بودجه01-040728</t>
  </si>
  <si>
    <t>مرابحه کرمان موتور-کارون050327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</si>
  <si>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</si>
  <si>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</si>
  <si>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</si>
  <si>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</si>
  <si>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</si>
  <si>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</si>
  <si>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</si>
  <si>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</si>
  <si>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</si>
  <si>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سپرده بلند مدت بانک پاسارگاد جهان کودک 290.303.15692033.1</t>
  </si>
  <si>
    <t>سپرده بلند مدت موسسه اعتباری ملل مرزداران 0532.60.386.000000037</t>
  </si>
  <si>
    <t>سپرده بلند مدت بانک گردشگری آپادانا 120.1405.1403785.20</t>
  </si>
  <si>
    <t>سپرده بلند مدت بانک آینده بلوار صبا 0405311753000</t>
  </si>
  <si>
    <t>سپرده بلند مدت بانک آینده بلوار صبا 0405314939003</t>
  </si>
  <si>
    <t>سپرده بلند مدت بانک گردشگری آپادانا 120.1405.1403785.21</t>
  </si>
  <si>
    <t>سپرده بلند مدت موسسه اعتباری ملل مرزداران 053260345000000321</t>
  </si>
  <si>
    <t>سپرده بلند مدت بانک گردشگری آپادانا 120.1405.1403785.22</t>
  </si>
  <si>
    <t>سپرده بلند مدت بانک آینده بلوار صبا 0405406580008</t>
  </si>
  <si>
    <t>سپرده بلند مدت بانک گردشگری آپادانا 120.1405.1403785.23</t>
  </si>
  <si>
    <t>سپرده بلند مدت بانک گردشگری آپادانا 120.333.1403785.1</t>
  </si>
  <si>
    <t>سپرده بلند مدت موسسه اعتباری ملل مرزداران 053260345000000377</t>
  </si>
  <si>
    <t>سپرده بلند مدت بانک دی یوسف آباد 0406205097008</t>
  </si>
  <si>
    <t>سپرده بلند مدت بانک دی یوسف آباد 0406228192000</t>
  </si>
  <si>
    <t>سپرده بلند مدت بانک اقتصاد نوین میدان ونک 155-283-7256601-1</t>
  </si>
  <si>
    <t>سپرده بلند مدت بانک دی یوسف آباد 0406229449003</t>
  </si>
  <si>
    <t>سپرده بلند مدت بانک اقتصاد نوین میدان ونک 155-283-7256601-2</t>
  </si>
  <si>
    <t>سپرده بلند مدت بانک گردشگری آپادانا 120.333.1403785.2</t>
  </si>
  <si>
    <t>سپرده بلند مدت بانک گردشگری آپادانا 120.333.1403785.3</t>
  </si>
  <si>
    <t>سپرده بلند مدت بانک گردشگری آپادانا 120.333.1403785.4</t>
  </si>
  <si>
    <t>سپرده بلند مدت بانک گردشگری آپادانا 120.333.1403785.5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</si>
  <si>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</si>
  <si>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</si>
  <si>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</si>
  <si>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</si>
  <si>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</si>
  <si>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</si>
  <si>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</si>
  <si>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</si>
  <si>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</si>
  <si>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1402/12/20</t>
  </si>
  <si>
    <t>1403/01/19</t>
  </si>
  <si>
    <t>1403/04/28</t>
  </si>
  <si>
    <t>1403/03/01</t>
  </si>
  <si>
    <t>سود اوراق بهادار با درآمد ثابت</t>
  </si>
  <si>
    <t>نرخ سود علی الحساب</t>
  </si>
  <si>
    <t>درآمد سود</t>
  </si>
  <si>
    <t>خالص درآمد</t>
  </si>
  <si>
    <t>1405/03/27</t>
  </si>
  <si>
    <t>1403/03/04</t>
  </si>
  <si>
    <t>1404/04/07</t>
  </si>
  <si>
    <t>1404/06/22</t>
  </si>
  <si>
    <t>1403/05/03</t>
  </si>
  <si>
    <t>1402/12/25</t>
  </si>
  <si>
    <t>1403/02/16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</si>
  <si>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</si>
  <si>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</si>
  <si>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</si>
  <si>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</si>
  <si>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</si>
  <si>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</si>
  <si>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</si>
  <si>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</si>
  <si>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</si>
  <si>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</si>
  <si>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</si>
  <si>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</si>
  <si>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</si>
  <si>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</si>
  <si>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>اسنادخزانه-م10بودجه02-051112</t>
  </si>
  <si>
    <t>1403/12/21</t>
  </si>
  <si>
    <t>1405/11/12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</si>
  <si>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</si>
  <si>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</si>
  <si>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</si>
  <si>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</si>
  <si>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</si>
  <si>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</si>
  <si>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</si>
  <si>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</si>
  <si>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1403/06/05</t>
  </si>
  <si>
    <t>سپرده بلند مدت بانک ملت  2209379182</t>
  </si>
  <si>
    <t>سپرده بلند مدت بانک گردشگری  146.9967.1403785.1</t>
  </si>
  <si>
    <t>سپرده بانک سپه 3130094301037</t>
  </si>
  <si>
    <t>سود بانک ملی 0230972429004</t>
  </si>
  <si>
    <t>سپرده بانک صادرات 0218451899007</t>
  </si>
  <si>
    <t>سپرده بانک ملت 9942376537</t>
  </si>
  <si>
    <t>سپرده بانک دی شعبه یوسف آباد 0214400000003</t>
  </si>
  <si>
    <t>سپرده بانک آینده 0203865146003</t>
  </si>
  <si>
    <t>سپرده بلند مدت موسسه اعتباری ملل مرزداران 053210277000000395</t>
  </si>
  <si>
    <t>سپرده  بانک گردشگری 120.9967.1403785.1</t>
  </si>
  <si>
    <t>سپرده بلند مدت پاسارگاد 290.303.15692033.1</t>
  </si>
  <si>
    <t>سپرده بانک خاورمیانه 101310810707074930</t>
  </si>
  <si>
    <t>سپرده بلند مدت بانک اقتصاد نوین میدان ونک 155-850-7256601-1</t>
  </si>
  <si>
    <t>سپرده بلند مدت بانک پاسارگاد جهان کودک 2908100156920331</t>
  </si>
  <si>
    <t>اسنادخزانه-م12بودجه 02-050916</t>
  </si>
  <si>
    <t>صندوق س صنایع مفید3-بخشی</t>
  </si>
  <si>
    <t>اسناد خزانه-م10بودجه02-051112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</si>
  <si>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</si>
  <si>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</si>
  <si>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</si>
  <si>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</si>
  <si>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</si>
  <si>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>اسناد خزانه -م10 بودجه02-051112</t>
  </si>
  <si>
    <t>سپرده کوتاه مدت بانک صادرات احمد قصیر 0218451899007</t>
  </si>
  <si>
    <t>سپرده بلند مدت بانک گردشگری آپادانا 12033314037858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</si>
  <si>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</si>
  <si>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</si>
  <si>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1403/07/30</t>
  </si>
  <si>
    <t>سود سپرده بانک گردشگری شعبه نیاوران  14633314037853</t>
  </si>
  <si>
    <t>سود سپرده بانک پاسارگاد شعبه جهان کودک 290303156920333</t>
  </si>
  <si>
    <t>سود سپرده بانک پاسارگاد شعبه جهان کودک290303156920334</t>
  </si>
  <si>
    <t>صندوق س صنایع مفید3- بخشی</t>
  </si>
  <si>
    <t>صندوق سرمایه گذاری برلیان-سهام</t>
  </si>
  <si>
    <t>صندوق واسطه گری مالی یکم-سهام</t>
  </si>
  <si>
    <t>صندوق پالایشی یکم-سهام</t>
  </si>
  <si>
    <t>اسناد خزانه-م8بودجه02-041211</t>
  </si>
  <si>
    <t>مرابحه افق قلعه پارسیان060722</t>
  </si>
  <si>
    <t>ظخکرمان03091</t>
  </si>
  <si>
    <t>سود اوراق مشارکت مرابحه افق قلعه پارسیان060722</t>
  </si>
  <si>
    <t>1406/07/22</t>
  </si>
  <si>
    <t>سود سپرده بانک گردشگری شعبه نیاوران 14633314037853</t>
  </si>
  <si>
    <t>سود سپرده بانک پاسارگاد شعبه جهان کودک 290303156920334</t>
  </si>
  <si>
    <t>شهرداری شیراز</t>
  </si>
  <si>
    <t>1406/12/28</t>
  </si>
  <si>
    <t>مرابحه افق قلعه پارسیان 060722</t>
  </si>
  <si>
    <t>قیمت ابطال هر واحد</t>
  </si>
  <si>
    <t>اسنادخزانه-م8بودجه02-041211</t>
  </si>
  <si>
    <t>خیر</t>
  </si>
  <si>
    <t>1403/07/22</t>
  </si>
  <si>
    <t>1402/12/2/8</t>
  </si>
  <si>
    <t>1404/12/10</t>
  </si>
  <si>
    <t>برای ماه منتهی به 1403/08/30</t>
  </si>
  <si>
    <t>1403/08/30</t>
  </si>
  <si>
    <t>مرابحه افق قلعه پارسیان</t>
  </si>
  <si>
    <t>اطلاعات آماری مرتبط با اوراق اختیار فروش تبعی خریداری شده توسط صندوق سرمایه گذاری</t>
  </si>
  <si>
    <t>صندوق س.پشتوانه سکه طلا کهربا</t>
  </si>
  <si>
    <t>صندوق سکه طلای کیان</t>
  </si>
  <si>
    <t>صندوق س. اهرمی کاریزما</t>
  </si>
  <si>
    <t>سود اوراق مرابحه عام دولت105-ش.خ030503</t>
  </si>
  <si>
    <t>سود سپرده بانک گردشگری شعبه آپادانا 12033314037859</t>
  </si>
  <si>
    <t>سود سپرده بانک گردشگری شعبه نیاوران  14633314037854</t>
  </si>
  <si>
    <t>سود سپرده بانک ملت شعبه گلشهر 2341405836</t>
  </si>
  <si>
    <t>سود سپرده بانک پاسارگاد شعبه جهان کودک  290303156920335</t>
  </si>
  <si>
    <t>سود سپرده بانک پاسارگاد شعبه جهان کودک  290303156920336</t>
  </si>
  <si>
    <t>سود سپرده بانک ملت شعبه گلشهر  2350799595</t>
  </si>
  <si>
    <t>سود سپرده بانک گردشگری شعبه نیاوران  14633314037855</t>
  </si>
  <si>
    <t>سود سپرده بانک گردشگری شعبه آپادانا 120333140378510</t>
  </si>
  <si>
    <t>بانک خاورمیانه__سپرده کوتاه مدت 1013.10.810.707074930</t>
  </si>
  <si>
    <t>بانک پاسارگاد __ سپرده کوتاه مدت 290.8100.15692033.1</t>
  </si>
  <si>
    <t>بانک خاورمیانه حساب جاری 1013.11.040.707075301</t>
  </si>
  <si>
    <t>بانک پاسارگاد شعبه جهان کودک - 290303156920331</t>
  </si>
  <si>
    <t>بانک گردشگری __ سپرده کوتاه مدت 120.9967.14037851</t>
  </si>
  <si>
    <t>موسسه اعتباری ملل __ سپرده کوتاه مدت 0532.10.277.000000395</t>
  </si>
  <si>
    <t>موسسه اعتباری ملل سپرده بلندمدت 0532.60.386.000000037</t>
  </si>
  <si>
    <t>بانک آینده__سپرده کوتاه مدت 0203865146003</t>
  </si>
  <si>
    <t>بانک دی__سپرده کوتاه مدت 0214400000003</t>
  </si>
  <si>
    <t>بانک آینده سپرده قرض الحسنه 0303902085004</t>
  </si>
  <si>
    <t>بانک گردشگری شعبه آپادانا - 120.1405.1403785.20</t>
  </si>
  <si>
    <t>بانک ملت شعبه بهار جنوبی - 9942376537</t>
  </si>
  <si>
    <t>بانک آینده شعبه بلوار صبا - 0101601726005</t>
  </si>
  <si>
    <t>بانک آینده شعبه بلوار صبا - 0405311753000</t>
  </si>
  <si>
    <t>بانک آینده شعبه بلوار صبا - 0405314939003</t>
  </si>
  <si>
    <t>بانک گردشگری شعبه آپادانا - 120.1405.1403785.21</t>
  </si>
  <si>
    <t>بانک ملی شعبه بورس اوراق بهادار - 0230972429004</t>
  </si>
  <si>
    <t>موسسه اعتباری ملل شعبه مرزداران - 053260345000000321</t>
  </si>
  <si>
    <t>بانک صادرات شعبه احمد قصیر - 0218451899007</t>
  </si>
  <si>
    <t>بانک گردشگری شعبه آپادانا - 120.1405.1403785.22</t>
  </si>
  <si>
    <t>بانک آینده شعبه بلوار صبا - 0405406580008</t>
  </si>
  <si>
    <t>بانک گردشگری شعبه آپادانا - 120.1405.1403785.23</t>
  </si>
  <si>
    <t>بانک گردشگری شعبه آپادانا - 120.333.1403785.1</t>
  </si>
  <si>
    <t>بانک سپه شعبه بلوار کشاورز تهران - 3130094301037</t>
  </si>
  <si>
    <t>موسسه اعتباری ملل شعبه مرزداران - 053260345000000377</t>
  </si>
  <si>
    <t>بانک دی شعبه یوسف آباد - 0406205097008</t>
  </si>
  <si>
    <t>بانک دی شعبه یوسف آباد - 0406228192000</t>
  </si>
  <si>
    <t>بانک اقتصاد نوین شعبه میدان ونک - 155-850-7256601-1</t>
  </si>
  <si>
    <t>بانک اقتصاد نوین شعبه میدان ونک - 155-283-7256601-1</t>
  </si>
  <si>
    <t>بانک دی شعبه یوسف آباد - 0406229449003</t>
  </si>
  <si>
    <t>بانک اقتصاد نوین شعبه میدان ونک - 155-283-7256601-2</t>
  </si>
  <si>
    <t>بانک گردشگری شعبه آپادانا - 120.333.1403785.2</t>
  </si>
  <si>
    <t>بانک گردشگری شعبه آپادانا - 120.333.1403785.3</t>
  </si>
  <si>
    <t>بانک گردشگری شعبه آپادانا - 120.333.1403785.4</t>
  </si>
  <si>
    <t>بانک گردشگری شعبه آپادانا - 120.333.1403785.5</t>
  </si>
  <si>
    <t>بانک دی شعبه یوسف آباد - 0406286219000</t>
  </si>
  <si>
    <t>بانک گردشگری شعبه آپادانا - 12033314037856</t>
  </si>
  <si>
    <t>بانک دی شعبه یوسف آباد - 0406298526004</t>
  </si>
  <si>
    <t>بانک گردشگری شعبه نیاوران - 146.9967.1403785.1</t>
  </si>
  <si>
    <t>بانک گردشگری شعبه نیاوران -  14633314037851</t>
  </si>
  <si>
    <t>بانک گردشگری شعبه آپادانا - 12033314037857</t>
  </si>
  <si>
    <t>بانک گردشگری شعبه آپادانا - 12033314037858</t>
  </si>
  <si>
    <t>بانک ملت شعبه گلشهر - 2209379182</t>
  </si>
  <si>
    <t>بانک ملت شعبه گلشهر - 2210875874</t>
  </si>
  <si>
    <t>بانک گردشگری شعبه نیاوران - 14633314037852</t>
  </si>
  <si>
    <t>بانک پاسارگاد شعبه جهان کودک - 290303156920332</t>
  </si>
  <si>
    <t>بانک گردشگری شعبه نیاوران - 14633314037853</t>
  </si>
  <si>
    <t>بانک پاسارگاد شعبه جهان کودک - 290303156920333</t>
  </si>
  <si>
    <t>بانک پاسارگاد شعبه جهان کودک - 290303156920334</t>
  </si>
  <si>
    <t>بانک شهر شعبه کامرانیه - 7001004371365</t>
  </si>
  <si>
    <t>بانک گردشگری شعبه آپادانا - 12033314037859</t>
  </si>
  <si>
    <t>بانک گردشگری شعبه نیاوران - 14633314037854</t>
  </si>
  <si>
    <t>بانک ملت شعبه گلشهر - 2341405836</t>
  </si>
  <si>
    <t>بانک پاسارگاد شعبه جهان کودک - 290303156920335</t>
  </si>
  <si>
    <t>بانک پاسارگاد شعبه جهان کودک - 290303156920336</t>
  </si>
  <si>
    <t>بانک ملت شعبه گلشهر - 2350799595</t>
  </si>
  <si>
    <t>بانک گردشگری شعبه نیاوران - 14633314037855</t>
  </si>
  <si>
    <t>بانک گردشگری شعبه آپادانا - 120333140378510</t>
  </si>
  <si>
    <t>بانک ملت شعبه گلشهر - 2367146692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</si>
</sst>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;\(#,##0\)"/>
    <numFmt numFmtId="166" formatCode="0_);[Red]\(0\)"/>
  </numFmts>
  <fonts count="3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rgb="FFFF0000"/>
      <name val="B Nazanin"/>
      <charset val="178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b/>
      <sz val="8"/>
      <color theme="1"/>
      <name val="Tahoma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17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0" borderId="4" xfId="0" applyNumberFormat="1" applyFont="1" applyBorder="1" applyAlignment="1">
      <alignment horizontal="center" vertical="top"/>
    </xf>
    <xf numFmtId="3" fontId="3" fillId="0" borderId="5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3" fillId="0" borderId="2" xfId="0" applyNumberFormat="1" applyFont="1" applyBorder="1" applyAlignment="1">
      <alignment horizontal="center" vertical="top"/>
    </xf>
    <xf numFmtId="37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3" fontId="3" fillId="0" borderId="6" xfId="0" applyNumberFormat="1" applyFont="1" applyBorder="1" applyAlignment="1">
      <alignment horizontal="center" vertical="top"/>
    </xf>
    <xf numFmtId="3" fontId="2" fillId="0" borderId="10" xfId="0" applyNumberFormat="1" applyFont="1" applyBorder="1" applyAlignment="1">
      <alignment horizontal="center" vertical="top"/>
    </xf>
    <xf numFmtId="3" fontId="2" fillId="0" borderId="11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right" vertical="top"/>
    </xf>
    <xf numFmtId="37" fontId="12" fillId="0" borderId="0" xfId="0" applyNumberFormat="1" applyFont="1" applyAlignment="1">
      <alignment horizontal="center"/>
    </xf>
    <xf numFmtId="37" fontId="5" fillId="0" borderId="0" xfId="0" applyNumberFormat="1" applyFont="1" applyAlignment="1">
      <alignment horizontal="center" vertical="top"/>
    </xf>
    <xf numFmtId="37" fontId="2" fillId="0" borderId="5" xfId="0" applyNumberFormat="1" applyFont="1" applyBorder="1" applyAlignment="1">
      <alignment horizontal="center" vertical="top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 applyAlignment="1">
      <alignment wrapText="1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7" fontId="2" fillId="2" borderId="5" xfId="0" applyNumberFormat="1" applyFont="1" applyFill="1" applyBorder="1" applyAlignment="1">
      <alignment horizontal="center" vertical="top"/>
    </xf>
    <xf numFmtId="3" fontId="2" fillId="0" borderId="9" xfId="0" applyNumberFormat="1" applyFont="1" applyBorder="1" applyAlignment="1">
      <alignment horizontal="center" vertical="top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9" fillId="0" borderId="0" xfId="0" applyFont="1" applyAlignment="1">
      <alignment horizontal="left"/>
    </xf>
    <xf numFmtId="37" fontId="6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3" fillId="2" borderId="0" xfId="0" applyNumberFormat="1" applyFont="1" applyFill="1" applyAlignment="1">
      <alignment horizontal="center" vertical="top"/>
    </xf>
    <xf numFmtId="37" fontId="11" fillId="2" borderId="0" xfId="0" applyNumberFormat="1" applyFont="1" applyFill="1" applyAlignment="1">
      <alignment horizontal="right" vertical="center"/>
    </xf>
    <xf numFmtId="0" fontId="3" fillId="2" borderId="2" xfId="0" applyFont="1" applyFill="1" applyBorder="1" applyAlignment="1">
      <alignment horizontal="right" vertical="top"/>
    </xf>
    <xf numFmtId="0" fontId="7" fillId="2" borderId="0" xfId="0" applyFont="1" applyFill="1" applyAlignment="1">
      <alignment horizontal="left"/>
    </xf>
    <xf numFmtId="37" fontId="3" fillId="2" borderId="2" xfId="0" applyNumberFormat="1" applyFont="1" applyFill="1" applyBorder="1" applyAlignment="1">
      <alignment horizontal="right" vertical="center"/>
    </xf>
    <xf numFmtId="37" fontId="7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top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3" fillId="2" borderId="4" xfId="0" applyFont="1" applyFill="1" applyBorder="1" applyAlignment="1">
      <alignment horizontal="right" vertical="top"/>
    </xf>
    <xf numFmtId="0" fontId="0" fillId="2" borderId="0" xfId="0" applyFill="1" applyAlignment="1">
      <alignment horizontal="left"/>
    </xf>
    <xf numFmtId="3" fontId="3" fillId="2" borderId="4" xfId="0" applyNumberFormat="1" applyFont="1" applyFill="1" applyBorder="1" applyAlignment="1">
      <alignment horizontal="right" vertical="top"/>
    </xf>
    <xf numFmtId="0" fontId="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/>
    </xf>
    <xf numFmtId="37" fontId="10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37" fontId="2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5" fillId="2" borderId="0" xfId="0" applyFont="1" applyFill="1" applyAlignment="1">
      <alignment vertical="center"/>
    </xf>
    <xf numFmtId="0" fontId="23" fillId="2" borderId="0" xfId="0" applyFont="1" applyFill="1" applyAlignment="1">
      <alignment vertical="center" wrapText="1" readingOrder="2"/>
    </xf>
    <xf numFmtId="0" fontId="24" fillId="2" borderId="0" xfId="0" applyFont="1" applyFill="1" applyAlignment="1">
      <alignment horizontal="center" vertical="center" wrapText="1" readingOrder="2"/>
    </xf>
    <xf numFmtId="165" fontId="25" fillId="2" borderId="0" xfId="0" applyNumberFormat="1" applyFont="1" applyFill="1" applyAlignment="1">
      <alignment vertical="center" wrapText="1" readingOrder="2"/>
    </xf>
    <xf numFmtId="165" fontId="25" fillId="2" borderId="0" xfId="0" applyNumberFormat="1" applyFont="1" applyFill="1" applyAlignment="1">
      <alignment horizontal="center" vertical="center" wrapText="1" readingOrder="2"/>
    </xf>
    <xf numFmtId="0" fontId="27" fillId="2" borderId="0" xfId="0" applyFont="1" applyFill="1" applyAlignment="1">
      <alignment vertical="center" wrapText="1" readingOrder="2"/>
    </xf>
    <xf numFmtId="0" fontId="26" fillId="2" borderId="0" xfId="0" applyFont="1" applyFill="1" applyAlignment="1">
      <alignment horizontal="left"/>
    </xf>
    <xf numFmtId="3" fontId="3" fillId="2" borderId="2" xfId="0" applyNumberFormat="1" applyFont="1" applyFill="1" applyBorder="1" applyAlignment="1">
      <alignment horizontal="right" vertical="top"/>
    </xf>
    <xf numFmtId="37" fontId="7" fillId="0" borderId="0" xfId="0" applyNumberFormat="1" applyFont="1" applyAlignment="1">
      <alignment horizontal="righ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37" fontId="10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26" fillId="2" borderId="0" xfId="0" applyFont="1" applyFill="1"/>
    <xf numFmtId="10" fontId="29" fillId="2" borderId="0" xfId="0" applyNumberFormat="1" applyFont="1" applyFill="1" applyAlignment="1">
      <alignment vertical="center" wrapText="1" readingOrder="2"/>
    </xf>
    <xf numFmtId="10" fontId="30" fillId="2" borderId="0" xfId="0" applyNumberFormat="1" applyFont="1" applyFill="1"/>
    <xf numFmtId="10" fontId="30" fillId="2" borderId="0" xfId="0" applyNumberFormat="1" applyFont="1" applyFill="1" applyAlignment="1">
      <alignment horizontal="left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top"/>
    </xf>
    <xf numFmtId="10" fontId="6" fillId="0" borderId="0" xfId="0" applyNumberFormat="1" applyFont="1" applyAlignment="1">
      <alignment horizontal="center" vertical="top"/>
    </xf>
    <xf numFmtId="10" fontId="18" fillId="0" borderId="5" xfId="0" applyNumberFormat="1" applyFont="1" applyBorder="1" applyAlignment="1">
      <alignment horizontal="center" vertical="top"/>
    </xf>
    <xf numFmtId="3" fontId="21" fillId="2" borderId="0" xfId="0" applyNumberFormat="1" applyFont="1" applyFill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7" fontId="3" fillId="2" borderId="2" xfId="0" applyNumberFormat="1" applyFont="1" applyFill="1" applyBorder="1" applyAlignment="1">
      <alignment horizontal="center" vertical="center"/>
    </xf>
    <xf numFmtId="37" fontId="7" fillId="2" borderId="0" xfId="0" applyNumberFormat="1" applyFont="1" applyFill="1" applyAlignment="1">
      <alignment horizontal="center" vertical="center"/>
    </xf>
    <xf numFmtId="37" fontId="3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37" fontId="3" fillId="2" borderId="2" xfId="0" applyNumberFormat="1" applyFont="1" applyFill="1" applyBorder="1" applyAlignment="1">
      <alignment horizontal="center" vertical="top"/>
    </xf>
    <xf numFmtId="37" fontId="7" fillId="2" borderId="0" xfId="0" applyNumberFormat="1" applyFont="1" applyFill="1" applyAlignment="1">
      <alignment horizontal="center"/>
    </xf>
    <xf numFmtId="37" fontId="11" fillId="2" borderId="0" xfId="0" applyNumberFormat="1" applyFont="1" applyFill="1" applyAlignment="1">
      <alignment horizontal="center" vertical="top"/>
    </xf>
    <xf numFmtId="37" fontId="17" fillId="2" borderId="5" xfId="0" applyNumberFormat="1" applyFont="1" applyFill="1" applyBorder="1" applyAlignment="1">
      <alignment horizontal="center" vertical="top"/>
    </xf>
    <xf numFmtId="10" fontId="11" fillId="2" borderId="0" xfId="0" applyNumberFormat="1" applyFont="1" applyFill="1" applyAlignment="1">
      <alignment horizontal="center" vertical="top"/>
    </xf>
    <xf numFmtId="37" fontId="11" fillId="2" borderId="2" xfId="0" applyNumberFormat="1" applyFont="1" applyFill="1" applyBorder="1" applyAlignment="1">
      <alignment horizontal="center" vertical="top"/>
    </xf>
    <xf numFmtId="0" fontId="10" fillId="2" borderId="0" xfId="0" applyFont="1" applyFill="1" applyAlignment="1">
      <alignment horizontal="center"/>
    </xf>
    <xf numFmtId="37" fontId="18" fillId="2" borderId="5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horizontal="center" vertical="top"/>
    </xf>
    <xf numFmtId="10" fontId="3" fillId="2" borderId="2" xfId="0" applyNumberFormat="1" applyFont="1" applyFill="1" applyBorder="1" applyAlignment="1">
      <alignment horizontal="center" vertical="top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18" fillId="2" borderId="3" xfId="0" applyFont="1" applyFill="1" applyBorder="1" applyAlignment="1">
      <alignment horizontal="center" vertical="center"/>
    </xf>
    <xf numFmtId="37" fontId="6" fillId="2" borderId="0" xfId="0" applyNumberFormat="1" applyFont="1" applyFill="1" applyAlignment="1">
      <alignment horizontal="center" vertical="top"/>
    </xf>
    <xf numFmtId="10" fontId="18" fillId="2" borderId="5" xfId="0" applyNumberFormat="1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10" fontId="2" fillId="2" borderId="5" xfId="0" applyNumberFormat="1" applyFont="1" applyFill="1" applyBorder="1" applyAlignment="1">
      <alignment horizontal="center" vertical="top"/>
    </xf>
    <xf numFmtId="3" fontId="31" fillId="0" borderId="0" xfId="0" applyNumberFormat="1" applyFont="1" applyAlignment="1">
      <alignment horizontal="left"/>
    </xf>
    <xf numFmtId="10" fontId="6" fillId="2" borderId="2" xfId="0" applyNumberFormat="1" applyFont="1" applyFill="1" applyBorder="1" applyAlignment="1">
      <alignment horizontal="center" vertical="top"/>
    </xf>
    <xf numFmtId="10" fontId="6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0" fontId="3" fillId="0" borderId="2" xfId="0" applyNumberFormat="1" applyFont="1" applyBorder="1" applyAlignment="1">
      <alignment horizontal="center" vertical="top"/>
    </xf>
    <xf numFmtId="10" fontId="3" fillId="0" borderId="0" xfId="0" applyNumberFormat="1" applyFont="1" applyAlignment="1">
      <alignment horizontal="center" vertical="top"/>
    </xf>
    <xf numFmtId="166" fontId="3" fillId="0" borderId="2" xfId="0" applyNumberFormat="1" applyFont="1" applyBorder="1" applyAlignment="1">
      <alignment horizontal="right" vertical="top"/>
    </xf>
    <xf numFmtId="0" fontId="7" fillId="2" borderId="0" xfId="0" applyFont="1" applyFill="1" applyAlignment="1">
      <alignment horizontal="right"/>
    </xf>
    <xf numFmtId="10" fontId="3" fillId="2" borderId="0" xfId="0" applyNumberFormat="1" applyFont="1" applyFill="1" applyAlignment="1">
      <alignment horizontal="right" vertical="top"/>
    </xf>
    <xf numFmtId="3" fontId="2" fillId="2" borderId="0" xfId="0" applyNumberFormat="1" applyFont="1" applyFill="1" applyAlignment="1">
      <alignment horizontal="right" vertical="top"/>
    </xf>
    <xf numFmtId="3" fontId="2" fillId="2" borderId="11" xfId="0" applyNumberFormat="1" applyFont="1" applyFill="1" applyBorder="1" applyAlignment="1">
      <alignment horizontal="center" vertical="top"/>
    </xf>
    <xf numFmtId="10" fontId="2" fillId="2" borderId="11" xfId="0" applyNumberFormat="1" applyFont="1" applyFill="1" applyBorder="1" applyAlignment="1">
      <alignment horizontal="center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2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left"/>
    </xf>
    <xf numFmtId="4" fontId="3" fillId="0" borderId="0" xfId="0" applyNumberFormat="1" applyFont="1" applyAlignment="1">
      <alignment horizontal="center" vertical="top"/>
    </xf>
    <xf numFmtId="37" fontId="6" fillId="2" borderId="0" xfId="0" applyNumberFormat="1" applyFont="1" applyFill="1" applyAlignment="1">
      <alignment horizontal="right" vertical="center"/>
    </xf>
    <xf numFmtId="3" fontId="28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2" xfId="0" applyNumberFormat="1" applyFont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2" fillId="0" borderId="12" xfId="0" applyNumberFormat="1" applyFont="1" applyBorder="1" applyAlignment="1">
      <alignment horizontal="center" vertical="center"/>
    </xf>
    <xf numFmtId="3" fontId="3" fillId="2" borderId="8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2" xfId="0" applyNumberFormat="1" applyFont="1" applyFill="1" applyBorder="1" applyAlignment="1">
      <alignment horizontal="center" vertical="top"/>
    </xf>
    <xf numFmtId="3" fontId="3" fillId="2" borderId="0" xfId="0" applyNumberFormat="1" applyFont="1" applyFill="1" applyAlignment="1">
      <alignment horizontal="center" vertical="top"/>
    </xf>
    <xf numFmtId="38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6" fillId="2" borderId="2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2" fillId="2" borderId="0" xfId="0" applyFont="1" applyFill="1" applyAlignment="1">
      <alignment horizontal="center"/>
    </xf>
    <xf numFmtId="3" fontId="2" fillId="2" borderId="0" xfId="0" applyNumberFormat="1" applyFont="1" applyFill="1" applyAlignment="1">
      <alignment horizontal="center" vertical="top"/>
    </xf>
    <xf numFmtId="10" fontId="7" fillId="2" borderId="2" xfId="0" applyNumberFormat="1" applyFont="1" applyFill="1" applyBorder="1" applyAlignment="1">
      <alignment horizontal="left"/>
    </xf>
    <xf numFmtId="10" fontId="2" fillId="2" borderId="1" xfId="0" applyNumberFormat="1" applyFont="1" applyFill="1" applyBorder="1" applyAlignment="1">
      <alignment horizontal="center" vertical="center" wrapText="1"/>
    </xf>
    <xf numFmtId="10" fontId="7" fillId="2" borderId="0" xfId="0" applyNumberFormat="1" applyFont="1" applyFill="1" applyAlignment="1">
      <alignment horizontal="left"/>
    </xf>
    <xf numFmtId="3" fontId="8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3" fontId="12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top"/>
    </xf>
    <xf numFmtId="9" fontId="3" fillId="2" borderId="2" xfId="0" applyNumberFormat="1" applyFont="1" applyFill="1" applyBorder="1" applyAlignment="1">
      <alignment horizontal="center" vertical="top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12" fillId="0" borderId="0" xfId="0" applyFont="1" applyAlignment="1">
      <alignment horizontal="left"/>
    </xf>
    <xf numFmtId="3" fontId="6" fillId="2" borderId="0" xfId="0" applyNumberFormat="1" applyFont="1" applyFill="1" applyAlignment="1">
      <alignment horizontal="right" vertical="top"/>
    </xf>
    <xf numFmtId="38" fontId="2" fillId="0" borderId="5" xfId="0" applyNumberFormat="1" applyFont="1" applyBorder="1" applyAlignment="1">
      <alignment horizontal="center" vertical="top"/>
    </xf>
    <xf numFmtId="0" fontId="25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 wrapText="1" readingOrder="2"/>
    </xf>
    <xf numFmtId="165" fontId="32" fillId="2" borderId="0" xfId="0" applyNumberFormat="1" applyFont="1" applyFill="1" applyAlignment="1">
      <alignment horizontal="center" vertical="center" wrapText="1" readingOrder="2"/>
    </xf>
    <xf numFmtId="0" fontId="26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37" fontId="5" fillId="2" borderId="0" xfId="0" applyNumberFormat="1" applyFont="1" applyFill="1" applyAlignment="1">
      <alignment horizontal="center" vertical="top"/>
    </xf>
    <xf numFmtId="37" fontId="4" fillId="2" borderId="5" xfId="0" applyNumberFormat="1" applyFont="1" applyFill="1" applyBorder="1" applyAlignment="1">
      <alignment horizontal="center" vertical="top"/>
    </xf>
    <xf numFmtId="37" fontId="33" fillId="2" borderId="0" xfId="0" applyNumberFormat="1" applyFont="1" applyFill="1" applyAlignment="1">
      <alignment horizontal="center"/>
    </xf>
    <xf numFmtId="38" fontId="3" fillId="0" borderId="2" xfId="0" applyNumberFormat="1" applyFont="1" applyBorder="1" applyAlignment="1">
      <alignment horizontal="center" vertical="top"/>
    </xf>
    <xf numFmtId="37" fontId="5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wrapText="1"/>
    </xf>
    <xf numFmtId="0" fontId="0" fillId="2" borderId="0" xfId="0" applyFill="1"/>
    <xf numFmtId="0" fontId="1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0" fontId="2" fillId="2" borderId="5" xfId="0" applyFont="1" applyFill="1" applyBorder="1" applyAlignment="1">
      <alignment horizontal="center" vertical="center"/>
    </xf>
    <xf numFmtId="37" fontId="2" fillId="2" borderId="5" xfId="0" applyNumberFormat="1" applyFont="1" applyFill="1" applyBorder="1" applyAlignment="1">
      <alignment vertical="top"/>
    </xf>
    <xf numFmtId="37" fontId="2" fillId="2" borderId="0" xfId="0" applyNumberFormat="1" applyFont="1" applyFill="1" applyAlignment="1">
      <alignment vertical="top"/>
    </xf>
    <xf numFmtId="37" fontId="4" fillId="2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37" fontId="0" fillId="2" borderId="0" xfId="0" applyNumberFormat="1" applyFill="1" applyAlignment="1">
      <alignment horizontal="left"/>
    </xf>
    <xf numFmtId="37" fontId="5" fillId="2" borderId="2" xfId="0" applyNumberFormat="1" applyFont="1" applyFill="1" applyBorder="1" applyAlignment="1">
      <alignment horizontal="right" vertical="center"/>
    </xf>
    <xf numFmtId="10" fontId="11" fillId="2" borderId="2" xfId="0" applyNumberFormat="1" applyFont="1" applyFill="1" applyBorder="1" applyAlignment="1">
      <alignment horizontal="center" vertical="top"/>
    </xf>
    <xf numFmtId="37" fontId="11" fillId="0" borderId="2" xfId="0" applyNumberFormat="1" applyFont="1" applyBorder="1" applyAlignment="1">
      <alignment horizontal="center" vertical="top"/>
    </xf>
    <xf numFmtId="10" fontId="2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10" fontId="5" fillId="2" borderId="0" xfId="0" applyNumberFormat="1" applyFont="1" applyFill="1" applyAlignment="1">
      <alignment horizontal="center" vertical="top"/>
    </xf>
    <xf numFmtId="3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0" fontId="12" fillId="2" borderId="0" xfId="0" applyFont="1" applyFill="1" applyAlignment="1">
      <alignment horizontal="left"/>
    </xf>
    <xf numFmtId="10" fontId="17" fillId="2" borderId="5" xfId="0" applyNumberFormat="1" applyFont="1" applyFill="1" applyBorder="1" applyAlignment="1">
      <alignment horizontal="center" vertical="top"/>
    </xf>
    <xf numFmtId="0" fontId="2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top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28" fillId="0" borderId="0" xfId="0" applyNumberFormat="1" applyFont="1" applyAlignment="1">
      <alignment horizontal="center"/>
    </xf>
    <xf numFmtId="3" fontId="21" fillId="2" borderId="0" xfId="0" applyNumberFormat="1" applyFont="1" applyFill="1" applyAlignment="1">
      <alignment horizontal="center" vertical="top"/>
    </xf>
    <xf numFmtId="3" fontId="21" fillId="2" borderId="0" xfId="0" applyNumberFormat="1" applyFont="1" applyFill="1" applyAlignment="1">
      <alignment horizontal="left" vertical="top"/>
    </xf>
    <xf numFmtId="0" fontId="21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3" fontId="3" fillId="2" borderId="2" xfId="0" applyNumberFormat="1" applyFont="1" applyFill="1" applyBorder="1" applyAlignment="1">
      <alignment horizontal="right" vertical="center" wrapText="1" readingOrder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center" vertical="top"/>
    </xf>
    <xf numFmtId="0" fontId="18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top"/>
    </xf>
    <xf numFmtId="3" fontId="3" fillId="2" borderId="2" xfId="0" applyNumberFormat="1" applyFont="1" applyFill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165" fontId="5" fillId="2" borderId="0" xfId="0" applyNumberFormat="1" applyFont="1" applyFill="1" applyAlignment="1">
      <alignment horizontal="right" vertical="center" wrapText="1" readingOrder="2"/>
    </xf>
    <xf numFmtId="165" fontId="5" fillId="2" borderId="13" xfId="0" applyNumberFormat="1" applyFont="1" applyFill="1" applyBorder="1" applyAlignment="1">
      <alignment horizontal="right" vertical="center" wrapText="1" readingOrder="2"/>
    </xf>
    <xf numFmtId="165" fontId="5" fillId="2" borderId="2" xfId="0" applyNumberFormat="1" applyFont="1" applyFill="1" applyBorder="1" applyAlignment="1">
      <alignment horizontal="right" vertical="center" wrapText="1" readingOrder="2"/>
    </xf>
    <xf numFmtId="37" fontId="11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7" fontId="6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37" fontId="3" fillId="2" borderId="0" xfId="0" applyNumberFormat="1" applyFont="1" applyFill="1" applyAlignment="1">
      <alignment horizontal="center" vertical="top"/>
    </xf>
    <xf numFmtId="37" fontId="3" fillId="2" borderId="2" xfId="0" applyNumberFormat="1" applyFont="1" applyFill="1" applyBorder="1" applyAlignment="1">
      <alignment horizontal="center" vertical="top"/>
    </xf>
    <xf numFmtId="0" fontId="3" fillId="2" borderId="0" xfId="0" applyFont="1" applyFill="1" applyAlignment="1">
      <alignment horizontal="right" vertical="top"/>
    </xf>
    <xf numFmtId="37" fontId="4" fillId="2" borderId="10" xfId="0" applyNumberFormat="1" applyFont="1" applyFill="1" applyBorder="1" applyAlignment="1">
      <alignment horizontal="center" vertical="top"/>
    </xf>
    <xf numFmtId="37" fontId="3" fillId="2" borderId="0" xfId="0" applyNumberFormat="1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3" xfId="0" applyFont="1" applyFill="1" applyBorder="1" applyAlignment="1">
      <alignment horizontal="center" vertical="center" wrapText="1"/>
    </xf>
    <xf numFmtId="37" fontId="2" fillId="2" borderId="5" xfId="0" applyNumberFormat="1" applyFont="1" applyFill="1" applyBorder="1" applyAlignment="1">
      <alignment horizontal="center" vertical="top"/>
    </xf>
    <xf numFmtId="3" fontId="3" fillId="2" borderId="4" xfId="0" applyNumberFormat="1" applyFont="1" applyFill="1" applyBorder="1" applyAlignment="1">
      <alignment horizontal="right" vertical="top"/>
    </xf>
    <xf numFmtId="0" fontId="0" fillId="2" borderId="0" xfId="0" applyFill="1" applyAlignment="1">
      <alignment wrapText="1"/>
    </xf>
    <xf numFmtId="0" fontId="14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37" fontId="11" fillId="2" borderId="0" xfId="0" applyNumberFormat="1" applyFont="1" applyFill="1" applyAlignment="1">
      <alignment horizontal="center" vertical="top"/>
    </xf>
    <xf numFmtId="10" fontId="23" fillId="2" borderId="0" xfId="0" applyNumberFormat="1" applyFont="1" applyFill="1" applyAlignment="1">
      <alignment vertical="center" wrapText="1" readingOrder="2"/>
    </xf>
    <xf numFmtId="10" fontId="25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 applyAlignment="1">
      <alignment vertical="center" wrapText="1" readingOrder="2"/>
    </xf>
    <xf numFmtId="10" fontId="26" fillId="2" borderId="0" xfId="0" applyNumberFormat="1" applyFont="1" applyFill="1"/>
    <xf numFmtId="10" fontId="26" fillId="2" borderId="0" xfId="0" applyNumberFormat="1" applyFont="1" applyFill="1" applyAlignment="1">
      <alignment horizontal="left"/>
    </xf>
    <xf numFmtId="3" fontId="23" fillId="2" borderId="0" xfId="0" applyNumberFormat="1" applyFont="1" applyFill="1" applyAlignment="1">
      <alignment vertical="center" wrapText="1" readingOrder="2"/>
    </xf>
    <xf numFmtId="3" fontId="25" fillId="2" borderId="0" xfId="0" applyNumberFormat="1" applyFont="1" applyFill="1" applyAlignment="1">
      <alignment vertical="center" wrapText="1" readingOrder="2"/>
    </xf>
    <xf numFmtId="3" fontId="21" fillId="2" borderId="0" xfId="0" applyNumberFormat="1" applyFont="1" applyFill="1" applyAlignment="1">
      <alignment horizontal="center" vertical="center" wrapText="1" readingOrder="2"/>
    </xf>
    <xf numFmtId="3" fontId="26" fillId="2" borderId="0" xfId="0" applyNumberFormat="1" applyFont="1" applyFill="1"/>
    <xf numFmtId="3" fontId="26" fillId="2" borderId="0" xfId="0" applyNumberFormat="1" applyFont="1" applyFill="1" applyAlignment="1">
      <alignment horizontal="left"/>
    </xf>
    <xf numFmtId="37" fontId="4" fillId="0" borderId="10" xfId="0" applyNumberFormat="1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1:C23"/>
  <sheetViews>
    <sheetView rightToLeft="1" view="pageBreakPreview" topLeftCell="A10" zoomScaleNormal="100" zoomScaleSheetLayoutView="100" workbookViewId="0">
      <selection activeCell="A19" sqref="A19:C19"/>
    </sheetView>
  </sheetViews>
  <sheetFormatPr defaultRowHeight="12.75" x14ac:dyDescent="0.2"/>
  <cols>
    <col min="1" max="1" width="21" customWidth="1"/>
    <col min="2" max="2" width="38" customWidth="1"/>
    <col min="3" max="3" width="36.5703125" customWidth="1"/>
  </cols>
  <sheetData>
    <row r="11" spans="1:3" ht="29.1" customHeight="1" x14ac:dyDescent="0.2">
      <c r="A11" s="246"/>
      <c r="B11" s="246"/>
      <c r="C11" s="246"/>
    </row>
    <row r="12" spans="1:3" ht="21.75" customHeight="1" x14ac:dyDescent="0.2">
      <c r="A12" s="246"/>
      <c r="B12" s="246"/>
      <c r="C12" s="246"/>
    </row>
    <row r="13" spans="1:3" ht="21.75" customHeight="1" x14ac:dyDescent="0.2">
      <c r="A13" s="246"/>
      <c r="B13" s="246"/>
      <c r="C13" s="246"/>
    </row>
    <row r="14" spans="1:3" ht="28.5" customHeight="1" x14ac:dyDescent="0.2"/>
    <row r="15" spans="1:3" ht="24.75" x14ac:dyDescent="0.6">
      <c r="A15" s="68"/>
      <c r="B15" s="247"/>
      <c r="C15" s="68"/>
    </row>
    <row r="16" spans="1:3" ht="24.75" x14ac:dyDescent="0.6">
      <c r="A16" s="68"/>
      <c r="B16" s="247"/>
      <c r="C16" s="68"/>
    </row>
    <row r="17" spans="1:3" ht="26.25" x14ac:dyDescent="0.2">
      <c r="A17" s="245" t="s">
        <v>0</v>
      </c>
      <c r="B17" s="245"/>
      <c r="C17" s="245"/>
    </row>
    <row r="18" spans="1:3" ht="26.25" x14ac:dyDescent="0.2">
      <c r="A18" s="245" t="s">
        <v>1</v>
      </c>
      <c r="B18" s="245"/>
      <c r="C18" s="245"/>
    </row>
    <row r="19" spans="1:3" ht="26.25" x14ac:dyDescent="0.2">
      <c r="A19" s="245" t="s">
        <v>304</v>
      </c>
      <c r="B19" s="245"/>
      <c r="C19" s="245"/>
    </row>
    <row r="20" spans="1:3" ht="24.75" x14ac:dyDescent="0.6">
      <c r="A20" s="68"/>
      <c r="B20" s="68"/>
      <c r="C20" s="68"/>
    </row>
    <row r="21" spans="1:3" ht="24.75" x14ac:dyDescent="0.6">
      <c r="A21" s="68"/>
      <c r="B21" s="68"/>
      <c r="C21" s="68"/>
    </row>
    <row r="22" spans="1:3" ht="24.75" x14ac:dyDescent="0.6">
      <c r="A22" s="68"/>
      <c r="B22" s="68"/>
      <c r="C22" s="68"/>
    </row>
    <row r="23" spans="1:3" ht="24.75" x14ac:dyDescent="0.6">
      <c r="A23" s="68"/>
      <c r="B23" s="68"/>
      <c r="C23" s="68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AM32"/>
  <sheetViews>
    <sheetView rightToLeft="1" view="pageBreakPreview" topLeftCell="A4" zoomScale="80" zoomScaleNormal="100" zoomScaleSheetLayoutView="80" workbookViewId="0">
      <selection activeCell="N33" sqref="N33"/>
    </sheetView>
  </sheetViews>
  <sheetFormatPr defaultRowHeight="30" customHeight="1" x14ac:dyDescent="0.2"/>
  <cols>
    <col min="1" max="1" width="6.140625" style="19" bestFit="1" customWidth="1"/>
    <col min="2" max="2" width="21.140625" style="19" customWidth="1"/>
    <col min="3" max="3" width="0.7109375" style="19" customWidth="1"/>
    <col min="4" max="4" width="15.7109375" style="19" bestFit="1" customWidth="1"/>
    <col min="5" max="5" width="1.28515625" style="19" customWidth="1"/>
    <col min="6" max="6" width="16.5703125" style="19" bestFit="1" customWidth="1"/>
    <col min="7" max="7" width="1.28515625" style="19" customWidth="1"/>
    <col min="8" max="8" width="15.140625" style="77" bestFit="1" customWidth="1"/>
    <col min="9" max="9" width="1.28515625" style="19" customWidth="1"/>
    <col min="10" max="10" width="16.5703125" style="19" bestFit="1" customWidth="1"/>
    <col min="11" max="11" width="1.28515625" style="19" customWidth="1"/>
    <col min="12" max="12" width="17.42578125" style="144" bestFit="1" customWidth="1"/>
    <col min="13" max="13" width="1.28515625" style="19" customWidth="1"/>
    <col min="14" max="14" width="16.140625" style="77" bestFit="1" customWidth="1"/>
    <col min="15" max="15" width="1.28515625" style="77" customWidth="1"/>
    <col min="16" max="16" width="17.140625" style="77" bestFit="1" customWidth="1"/>
    <col min="17" max="17" width="1.28515625" style="77" customWidth="1"/>
    <col min="18" max="18" width="17" style="77" bestFit="1" customWidth="1"/>
    <col min="19" max="19" width="1.28515625" style="19" customWidth="1"/>
    <col min="20" max="20" width="16.42578125" style="19" bestFit="1" customWidth="1"/>
    <col min="21" max="21" width="1.28515625" style="19" customWidth="1"/>
    <col min="22" max="22" width="17.42578125" style="144" bestFit="1" customWidth="1"/>
    <col min="23" max="23" width="0.28515625" style="19" customWidth="1"/>
    <col min="24" max="24" width="23.5703125" style="168" customWidth="1"/>
    <col min="25" max="25" width="9.140625" style="37" customWidth="1"/>
    <col min="26" max="26" width="18.7109375" style="19" bestFit="1" customWidth="1"/>
    <col min="27" max="27" width="9.140625" style="19" customWidth="1"/>
    <col min="28" max="28" width="16.85546875" style="19" bestFit="1" customWidth="1"/>
    <col min="29" max="29" width="9.140625" style="19" customWidth="1"/>
    <col min="30" max="30" width="26.28515625" style="19" bestFit="1" customWidth="1"/>
    <col min="31" max="16384" width="9.140625" style="19"/>
  </cols>
  <sheetData>
    <row r="1" spans="1:39" ht="30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39" ht="30" customHeight="1" x14ac:dyDescent="0.2">
      <c r="A2" s="249" t="s">
        <v>115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</row>
    <row r="3" spans="1:39" ht="30" customHeight="1" x14ac:dyDescent="0.2">
      <c r="A3" s="249" t="s">
        <v>304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</row>
    <row r="4" spans="1:39" s="20" customFormat="1" ht="30" customHeight="1" x14ac:dyDescent="0.2">
      <c r="A4" s="248" t="s">
        <v>270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X4" s="193"/>
      <c r="Y4" s="64"/>
    </row>
    <row r="5" spans="1:39" ht="30" customHeight="1" x14ac:dyDescent="0.2">
      <c r="D5" s="250" t="s">
        <v>126</v>
      </c>
      <c r="E5" s="250"/>
      <c r="F5" s="250"/>
      <c r="G5" s="250"/>
      <c r="H5" s="250"/>
      <c r="I5" s="250"/>
      <c r="J5" s="250"/>
      <c r="K5" s="250"/>
      <c r="L5" s="250"/>
      <c r="N5" s="250" t="s">
        <v>238</v>
      </c>
      <c r="O5" s="250"/>
      <c r="P5" s="250"/>
      <c r="Q5" s="250"/>
      <c r="R5" s="250"/>
      <c r="S5" s="250"/>
      <c r="T5" s="250"/>
      <c r="U5" s="250"/>
      <c r="V5" s="250"/>
    </row>
    <row r="6" spans="1:39" ht="30" customHeight="1" x14ac:dyDescent="0.2">
      <c r="D6" s="33"/>
      <c r="E6" s="33"/>
      <c r="F6" s="33"/>
      <c r="G6" s="33"/>
      <c r="H6" s="124"/>
      <c r="I6" s="33"/>
      <c r="J6" s="251" t="s">
        <v>14</v>
      </c>
      <c r="K6" s="251"/>
      <c r="L6" s="251"/>
      <c r="N6" s="124"/>
      <c r="O6" s="124"/>
      <c r="P6" s="124"/>
      <c r="Q6" s="124"/>
      <c r="R6" s="124"/>
      <c r="S6" s="33"/>
      <c r="T6" s="251" t="s">
        <v>14</v>
      </c>
      <c r="U6" s="251"/>
      <c r="V6" s="251"/>
    </row>
    <row r="7" spans="1:39" ht="30" customHeight="1" x14ac:dyDescent="0.2">
      <c r="A7" s="250" t="s">
        <v>127</v>
      </c>
      <c r="B7" s="250"/>
      <c r="D7" s="1" t="s">
        <v>128</v>
      </c>
      <c r="F7" s="1" t="s">
        <v>129</v>
      </c>
      <c r="H7" s="89" t="s">
        <v>130</v>
      </c>
      <c r="J7" s="2" t="s">
        <v>91</v>
      </c>
      <c r="K7" s="33"/>
      <c r="L7" s="141" t="s">
        <v>118</v>
      </c>
      <c r="N7" s="89" t="s">
        <v>128</v>
      </c>
      <c r="O7" s="264" t="s">
        <v>129</v>
      </c>
      <c r="P7" s="264"/>
      <c r="R7" s="89" t="s">
        <v>130</v>
      </c>
      <c r="T7" s="2" t="s">
        <v>91</v>
      </c>
      <c r="U7" s="33"/>
      <c r="V7" s="141" t="s">
        <v>118</v>
      </c>
    </row>
    <row r="8" spans="1:39" ht="30" customHeight="1" x14ac:dyDescent="0.5">
      <c r="A8" s="259" t="s">
        <v>12</v>
      </c>
      <c r="B8" s="259"/>
      <c r="D8" s="13">
        <v>0</v>
      </c>
      <c r="E8" s="43"/>
      <c r="F8" s="13">
        <v>0</v>
      </c>
      <c r="G8" s="43"/>
      <c r="H8" s="74">
        <v>0</v>
      </c>
      <c r="I8" s="14">
        <v>0</v>
      </c>
      <c r="J8" s="14">
        <v>0</v>
      </c>
      <c r="K8" s="43"/>
      <c r="L8" s="142">
        <v>0</v>
      </c>
      <c r="M8" s="43"/>
      <c r="N8" s="126">
        <f>'درآمد سود سهام'!S9</f>
        <v>184189170</v>
      </c>
      <c r="O8" s="292">
        <v>0</v>
      </c>
      <c r="P8" s="292"/>
      <c r="Q8" s="92"/>
      <c r="R8" s="131">
        <v>-4744660018</v>
      </c>
      <c r="S8" s="43"/>
      <c r="T8" s="234">
        <f>N8+O8+R8</f>
        <v>-4560470848</v>
      </c>
      <c r="U8" s="43"/>
      <c r="V8" s="233">
        <v>-3.7000000000000002E-3</v>
      </c>
      <c r="X8" s="238"/>
      <c r="Y8" s="239"/>
      <c r="Z8" s="147"/>
      <c r="AA8" s="25"/>
      <c r="AB8" s="25"/>
      <c r="AC8" s="25"/>
      <c r="AD8" s="25"/>
      <c r="AF8" s="249"/>
      <c r="AG8" s="249"/>
      <c r="AH8" s="249"/>
      <c r="AI8" s="249"/>
      <c r="AJ8" s="249"/>
      <c r="AK8" s="249"/>
      <c r="AL8" s="249"/>
      <c r="AM8" s="249"/>
    </row>
    <row r="9" spans="1:39" ht="30" customHeight="1" x14ac:dyDescent="0.5">
      <c r="A9" s="260" t="s">
        <v>131</v>
      </c>
      <c r="B9" s="260"/>
      <c r="D9" s="14">
        <v>0</v>
      </c>
      <c r="E9" s="43"/>
      <c r="F9" s="14">
        <v>0</v>
      </c>
      <c r="G9" s="43"/>
      <c r="H9" s="74">
        <v>0</v>
      </c>
      <c r="I9" s="43"/>
      <c r="J9" s="14">
        <v>0</v>
      </c>
      <c r="K9" s="43"/>
      <c r="L9" s="142">
        <v>0</v>
      </c>
      <c r="M9" s="43"/>
      <c r="N9" s="74">
        <v>0</v>
      </c>
      <c r="O9" s="291">
        <v>0</v>
      </c>
      <c r="P9" s="291"/>
      <c r="Q9" s="92"/>
      <c r="R9" s="74">
        <v>551256</v>
      </c>
      <c r="S9" s="43"/>
      <c r="T9" s="14">
        <f t="shared" ref="T9:T22" si="0">N9+O9+R9</f>
        <v>551256</v>
      </c>
      <c r="U9" s="43"/>
      <c r="V9" s="149">
        <v>0</v>
      </c>
      <c r="X9" s="238"/>
      <c r="Y9" s="239"/>
      <c r="Z9" s="147"/>
      <c r="AB9" s="116"/>
      <c r="AD9" s="116"/>
      <c r="AF9" s="116"/>
      <c r="AH9" s="116"/>
      <c r="AJ9" s="116"/>
      <c r="AL9" s="290"/>
      <c r="AM9" s="290"/>
    </row>
    <row r="10" spans="1:39" ht="30" customHeight="1" x14ac:dyDescent="0.5">
      <c r="A10" s="260" t="s">
        <v>132</v>
      </c>
      <c r="B10" s="260"/>
      <c r="D10" s="14">
        <v>0</v>
      </c>
      <c r="E10" s="43"/>
      <c r="F10" s="14">
        <v>0</v>
      </c>
      <c r="G10" s="43"/>
      <c r="H10" s="74">
        <v>0</v>
      </c>
      <c r="I10" s="43"/>
      <c r="J10" s="14">
        <v>0</v>
      </c>
      <c r="K10" s="43"/>
      <c r="L10" s="142">
        <v>0</v>
      </c>
      <c r="M10" s="43"/>
      <c r="N10" s="74">
        <f>'درآمد سود سهام'!S10</f>
        <v>420000</v>
      </c>
      <c r="O10" s="291">
        <v>0</v>
      </c>
      <c r="P10" s="291"/>
      <c r="Q10" s="92"/>
      <c r="R10" s="128">
        <v>-288844</v>
      </c>
      <c r="S10" s="43"/>
      <c r="T10" s="14">
        <f t="shared" si="0"/>
        <v>131156</v>
      </c>
      <c r="U10" s="43"/>
      <c r="V10" s="149">
        <v>0</v>
      </c>
      <c r="X10" s="238"/>
      <c r="Y10" s="239"/>
      <c r="Z10" s="147"/>
      <c r="AA10" s="79"/>
      <c r="AB10" s="81"/>
      <c r="AC10" s="79"/>
      <c r="AD10" s="75"/>
      <c r="AE10" s="79"/>
      <c r="AF10" s="81"/>
      <c r="AG10" s="79"/>
      <c r="AH10" s="81"/>
      <c r="AI10" s="79"/>
      <c r="AJ10" s="81"/>
      <c r="AK10" s="79"/>
      <c r="AL10" s="286"/>
      <c r="AM10" s="286"/>
    </row>
    <row r="11" spans="1:39" ht="30" customHeight="1" x14ac:dyDescent="0.5">
      <c r="A11" s="260" t="s">
        <v>133</v>
      </c>
      <c r="B11" s="260"/>
      <c r="D11" s="14">
        <v>0</v>
      </c>
      <c r="E11" s="43"/>
      <c r="F11" s="14">
        <v>0</v>
      </c>
      <c r="G11" s="43"/>
      <c r="H11" s="74">
        <v>0</v>
      </c>
      <c r="I11" s="43"/>
      <c r="J11" s="14">
        <v>0</v>
      </c>
      <c r="K11" s="43"/>
      <c r="L11" s="142">
        <v>0</v>
      </c>
      <c r="M11" s="43"/>
      <c r="N11" s="74">
        <v>0</v>
      </c>
      <c r="O11" s="291">
        <v>0</v>
      </c>
      <c r="P11" s="291"/>
      <c r="Q11" s="92"/>
      <c r="R11" s="74">
        <v>426542648</v>
      </c>
      <c r="S11" s="43"/>
      <c r="T11" s="14">
        <f t="shared" si="0"/>
        <v>426542648</v>
      </c>
      <c r="U11" s="43"/>
      <c r="V11" s="149">
        <v>2.9999999999999997E-4</v>
      </c>
      <c r="X11" s="238"/>
      <c r="Y11" s="239"/>
      <c r="Z11" s="147"/>
      <c r="AA11" s="79"/>
      <c r="AB11" s="81"/>
      <c r="AC11" s="79"/>
      <c r="AD11" s="75"/>
      <c r="AE11" s="79"/>
      <c r="AF11" s="81"/>
      <c r="AG11" s="79"/>
      <c r="AH11" s="81"/>
      <c r="AI11" s="79"/>
      <c r="AJ11" s="81"/>
      <c r="AK11" s="79"/>
      <c r="AL11" s="289"/>
      <c r="AM11" s="289"/>
    </row>
    <row r="12" spans="1:39" ht="30" customHeight="1" x14ac:dyDescent="0.5">
      <c r="A12" s="260" t="s">
        <v>134</v>
      </c>
      <c r="B12" s="260"/>
      <c r="D12" s="14">
        <v>0</v>
      </c>
      <c r="E12" s="43"/>
      <c r="F12" s="14">
        <v>0</v>
      </c>
      <c r="G12" s="43"/>
      <c r="H12" s="74">
        <v>0</v>
      </c>
      <c r="I12" s="43"/>
      <c r="J12" s="14">
        <v>0</v>
      </c>
      <c r="K12" s="43"/>
      <c r="L12" s="142">
        <v>0</v>
      </c>
      <c r="M12" s="43"/>
      <c r="N12" s="74">
        <v>0</v>
      </c>
      <c r="O12" s="291">
        <v>0</v>
      </c>
      <c r="P12" s="291"/>
      <c r="Q12" s="92"/>
      <c r="R12" s="74">
        <v>6250183264</v>
      </c>
      <c r="S12" s="43"/>
      <c r="T12" s="14">
        <f t="shared" si="0"/>
        <v>6250183264</v>
      </c>
      <c r="U12" s="43"/>
      <c r="V12" s="149">
        <v>5.1000000000000004E-3</v>
      </c>
      <c r="X12" s="238"/>
      <c r="Y12" s="239"/>
      <c r="Z12" s="147"/>
      <c r="AA12" s="79"/>
      <c r="AB12" s="81"/>
      <c r="AC12" s="79"/>
      <c r="AD12" s="82"/>
      <c r="AE12" s="75"/>
      <c r="AF12" s="81"/>
      <c r="AG12" s="79"/>
      <c r="AH12" s="81"/>
      <c r="AI12" s="79"/>
      <c r="AJ12" s="81"/>
      <c r="AK12" s="79"/>
      <c r="AL12" s="289"/>
      <c r="AM12" s="289"/>
    </row>
    <row r="13" spans="1:39" ht="30" customHeight="1" x14ac:dyDescent="0.5">
      <c r="A13" s="260" t="s">
        <v>135</v>
      </c>
      <c r="B13" s="260"/>
      <c r="D13" s="14">
        <v>0</v>
      </c>
      <c r="E13" s="43"/>
      <c r="F13" s="14">
        <v>0</v>
      </c>
      <c r="G13" s="43"/>
      <c r="H13" s="74">
        <v>0</v>
      </c>
      <c r="I13" s="43"/>
      <c r="J13" s="14">
        <v>0</v>
      </c>
      <c r="K13" s="43"/>
      <c r="L13" s="142">
        <v>0</v>
      </c>
      <c r="M13" s="43"/>
      <c r="N13" s="74">
        <v>0</v>
      </c>
      <c r="O13" s="291">
        <v>0</v>
      </c>
      <c r="P13" s="291"/>
      <c r="Q13" s="92"/>
      <c r="R13" s="74">
        <v>540946</v>
      </c>
      <c r="S13" s="43"/>
      <c r="T13" s="14">
        <f t="shared" si="0"/>
        <v>540946</v>
      </c>
      <c r="U13" s="43"/>
      <c r="V13" s="149">
        <v>0</v>
      </c>
      <c r="X13" s="238"/>
      <c r="Y13" s="239"/>
      <c r="Z13" s="147"/>
      <c r="AA13" s="79"/>
      <c r="AB13" s="81"/>
      <c r="AC13" s="79"/>
      <c r="AD13" s="75"/>
      <c r="AE13" s="79"/>
      <c r="AF13" s="81"/>
      <c r="AG13" s="79"/>
      <c r="AH13" s="81"/>
      <c r="AI13" s="79"/>
      <c r="AJ13" s="81"/>
      <c r="AK13" s="79"/>
      <c r="AL13" s="289"/>
      <c r="AM13" s="289"/>
    </row>
    <row r="14" spans="1:39" ht="30" customHeight="1" x14ac:dyDescent="0.5">
      <c r="A14" s="260" t="s">
        <v>136</v>
      </c>
      <c r="B14" s="260"/>
      <c r="D14" s="14">
        <v>0</v>
      </c>
      <c r="E14" s="43"/>
      <c r="F14" s="14">
        <v>0</v>
      </c>
      <c r="G14" s="43"/>
      <c r="H14" s="74">
        <v>0</v>
      </c>
      <c r="I14" s="43"/>
      <c r="J14" s="14">
        <v>0</v>
      </c>
      <c r="K14" s="43"/>
      <c r="L14" s="142">
        <v>0</v>
      </c>
      <c r="M14" s="43"/>
      <c r="N14" s="74">
        <v>0</v>
      </c>
      <c r="O14" s="291">
        <v>0</v>
      </c>
      <c r="P14" s="291"/>
      <c r="Q14" s="92"/>
      <c r="R14" s="74">
        <v>241113</v>
      </c>
      <c r="S14" s="43"/>
      <c r="T14" s="14">
        <f t="shared" si="0"/>
        <v>241113</v>
      </c>
      <c r="U14" s="43"/>
      <c r="V14" s="149">
        <v>0</v>
      </c>
      <c r="X14" s="238"/>
      <c r="Y14" s="239"/>
      <c r="Z14" s="147"/>
      <c r="AA14" s="79"/>
      <c r="AB14" s="81"/>
      <c r="AC14" s="79"/>
      <c r="AD14" s="75"/>
      <c r="AE14" s="79"/>
      <c r="AF14" s="81"/>
      <c r="AG14" s="79"/>
      <c r="AH14" s="81"/>
      <c r="AI14" s="79"/>
      <c r="AJ14" s="81"/>
      <c r="AK14" s="79"/>
      <c r="AL14" s="289"/>
      <c r="AM14" s="289"/>
    </row>
    <row r="15" spans="1:39" ht="30" customHeight="1" x14ac:dyDescent="0.5">
      <c r="A15" s="260" t="s">
        <v>137</v>
      </c>
      <c r="B15" s="260"/>
      <c r="D15" s="14">
        <v>0</v>
      </c>
      <c r="E15" s="43"/>
      <c r="F15" s="14">
        <v>0</v>
      </c>
      <c r="G15" s="43"/>
      <c r="H15" s="74">
        <v>0</v>
      </c>
      <c r="I15" s="43"/>
      <c r="J15" s="14">
        <v>0</v>
      </c>
      <c r="K15" s="43"/>
      <c r="L15" s="142">
        <v>0</v>
      </c>
      <c r="M15" s="43"/>
      <c r="N15" s="74">
        <v>0</v>
      </c>
      <c r="O15" s="291">
        <v>0</v>
      </c>
      <c r="P15" s="291"/>
      <c r="Q15" s="92"/>
      <c r="R15" s="74">
        <v>628730</v>
      </c>
      <c r="S15" s="43"/>
      <c r="T15" s="14">
        <f t="shared" si="0"/>
        <v>628730</v>
      </c>
      <c r="U15" s="43"/>
      <c r="V15" s="149">
        <v>0</v>
      </c>
      <c r="X15" s="238"/>
      <c r="Y15" s="239"/>
      <c r="Z15" s="147"/>
      <c r="AA15" s="79"/>
      <c r="AB15" s="81"/>
      <c r="AC15" s="79"/>
      <c r="AD15" s="75"/>
      <c r="AE15" s="79"/>
      <c r="AF15" s="81"/>
      <c r="AG15" s="79"/>
      <c r="AH15" s="81"/>
      <c r="AI15" s="79"/>
      <c r="AJ15" s="81"/>
      <c r="AK15" s="79"/>
      <c r="AL15" s="286"/>
      <c r="AM15" s="286"/>
    </row>
    <row r="16" spans="1:39" ht="30" customHeight="1" x14ac:dyDescent="0.5">
      <c r="A16" s="260" t="s">
        <v>138</v>
      </c>
      <c r="B16" s="260"/>
      <c r="D16" s="14">
        <v>0</v>
      </c>
      <c r="E16" s="43"/>
      <c r="F16" s="14">
        <v>0</v>
      </c>
      <c r="G16" s="43"/>
      <c r="H16" s="74">
        <v>0</v>
      </c>
      <c r="I16" s="43"/>
      <c r="J16" s="14">
        <v>0</v>
      </c>
      <c r="K16" s="43"/>
      <c r="L16" s="142">
        <v>0</v>
      </c>
      <c r="M16" s="43"/>
      <c r="N16" s="74">
        <v>0</v>
      </c>
      <c r="O16" s="291">
        <v>0</v>
      </c>
      <c r="P16" s="291"/>
      <c r="Q16" s="92"/>
      <c r="R16" s="128">
        <v>-116314369</v>
      </c>
      <c r="S16" s="43"/>
      <c r="T16" s="14">
        <f t="shared" si="0"/>
        <v>-116314369</v>
      </c>
      <c r="U16" s="43"/>
      <c r="V16" s="130">
        <v>-1E-4</v>
      </c>
      <c r="X16" s="238"/>
      <c r="Y16" s="239"/>
      <c r="Z16" s="147"/>
      <c r="AA16" s="79"/>
      <c r="AB16" s="81"/>
      <c r="AC16" s="79"/>
      <c r="AD16" s="81"/>
      <c r="AE16" s="79"/>
      <c r="AF16" s="81"/>
      <c r="AG16" s="79"/>
      <c r="AH16" s="81"/>
      <c r="AI16" s="79"/>
      <c r="AJ16" s="81"/>
      <c r="AK16" s="79"/>
      <c r="AL16" s="289"/>
      <c r="AM16" s="289"/>
    </row>
    <row r="17" spans="1:39" ht="30" customHeight="1" x14ac:dyDescent="0.5">
      <c r="A17" s="260" t="s">
        <v>139</v>
      </c>
      <c r="B17" s="260"/>
      <c r="D17" s="14">
        <v>0</v>
      </c>
      <c r="E17" s="43"/>
      <c r="F17" s="14">
        <v>0</v>
      </c>
      <c r="G17" s="43"/>
      <c r="H17" s="74">
        <v>0</v>
      </c>
      <c r="I17" s="43"/>
      <c r="J17" s="14">
        <v>0</v>
      </c>
      <c r="K17" s="43"/>
      <c r="L17" s="142">
        <v>0</v>
      </c>
      <c r="M17" s="43"/>
      <c r="N17" s="74">
        <f>'درآمد سود سهام'!S8</f>
        <v>203431000</v>
      </c>
      <c r="O17" s="291">
        <v>0</v>
      </c>
      <c r="P17" s="291"/>
      <c r="Q17" s="92"/>
      <c r="R17" s="128">
        <v>-29443736516</v>
      </c>
      <c r="S17" s="43"/>
      <c r="T17" s="14">
        <f t="shared" si="0"/>
        <v>-29240305516</v>
      </c>
      <c r="U17" s="43"/>
      <c r="V17" s="130">
        <v>-2.3900000000000001E-2</v>
      </c>
      <c r="X17" s="238"/>
      <c r="Y17" s="239"/>
      <c r="Z17" s="147"/>
      <c r="AA17" s="79"/>
      <c r="AB17" s="81"/>
      <c r="AC17" s="79"/>
      <c r="AD17" s="81"/>
      <c r="AE17" s="79"/>
      <c r="AF17" s="81"/>
      <c r="AG17" s="79"/>
      <c r="AH17" s="81"/>
      <c r="AI17" s="79"/>
      <c r="AJ17" s="81"/>
      <c r="AK17" s="79"/>
      <c r="AL17" s="286"/>
      <c r="AM17" s="286"/>
    </row>
    <row r="18" spans="1:39" ht="30" customHeight="1" x14ac:dyDescent="0.5">
      <c r="A18" s="260" t="s">
        <v>140</v>
      </c>
      <c r="B18" s="260"/>
      <c r="D18" s="14">
        <v>0</v>
      </c>
      <c r="E18" s="43"/>
      <c r="F18" s="14">
        <v>0</v>
      </c>
      <c r="G18" s="43"/>
      <c r="H18" s="74">
        <v>0</v>
      </c>
      <c r="I18" s="43"/>
      <c r="J18" s="14">
        <v>0</v>
      </c>
      <c r="K18" s="43"/>
      <c r="L18" s="142">
        <v>0</v>
      </c>
      <c r="M18" s="43"/>
      <c r="N18" s="74">
        <f>'درآمد سود سهام'!S7</f>
        <v>95369890</v>
      </c>
      <c r="O18" s="291">
        <v>0</v>
      </c>
      <c r="P18" s="291"/>
      <c r="Q18" s="92"/>
      <c r="R18" s="128">
        <v>-1378136841</v>
      </c>
      <c r="S18" s="43"/>
      <c r="T18" s="14">
        <f t="shared" si="0"/>
        <v>-1282766951</v>
      </c>
      <c r="U18" s="43"/>
      <c r="V18" s="130">
        <v>-1E-3</v>
      </c>
      <c r="X18" s="238"/>
      <c r="Y18" s="239"/>
      <c r="Z18" s="147"/>
      <c r="AA18" s="79"/>
      <c r="AB18" s="81"/>
      <c r="AC18" s="79"/>
      <c r="AD18" s="81"/>
      <c r="AE18" s="79"/>
      <c r="AF18" s="81"/>
      <c r="AG18" s="79"/>
      <c r="AH18" s="81"/>
      <c r="AI18" s="79"/>
      <c r="AJ18" s="81"/>
      <c r="AK18" s="79"/>
      <c r="AL18" s="288"/>
      <c r="AM18" s="288"/>
    </row>
    <row r="19" spans="1:39" ht="30" customHeight="1" x14ac:dyDescent="0.5">
      <c r="A19" s="260" t="s">
        <v>141</v>
      </c>
      <c r="B19" s="260"/>
      <c r="D19" s="14">
        <v>0</v>
      </c>
      <c r="E19" s="43"/>
      <c r="F19" s="14">
        <v>0</v>
      </c>
      <c r="G19" s="43"/>
      <c r="H19" s="74">
        <v>0</v>
      </c>
      <c r="I19" s="43"/>
      <c r="J19" s="14">
        <v>0</v>
      </c>
      <c r="K19" s="43"/>
      <c r="L19" s="142">
        <v>0</v>
      </c>
      <c r="M19" s="43"/>
      <c r="N19" s="74">
        <v>0</v>
      </c>
      <c r="O19" s="291">
        <v>0</v>
      </c>
      <c r="P19" s="291"/>
      <c r="Q19" s="92"/>
      <c r="R19" s="74">
        <v>624809</v>
      </c>
      <c r="S19" s="43"/>
      <c r="T19" s="14">
        <f t="shared" si="0"/>
        <v>624809</v>
      </c>
      <c r="U19" s="43"/>
      <c r="V19" s="149">
        <v>0</v>
      </c>
      <c r="X19" s="238"/>
      <c r="Y19" s="239"/>
      <c r="Z19" s="147"/>
      <c r="AA19" s="79"/>
      <c r="AB19" s="81"/>
      <c r="AC19" s="79"/>
      <c r="AD19" s="75"/>
      <c r="AE19" s="79"/>
      <c r="AF19" s="81"/>
      <c r="AG19" s="79"/>
      <c r="AH19" s="81"/>
      <c r="AI19" s="79"/>
      <c r="AJ19" s="81"/>
      <c r="AK19" s="79"/>
      <c r="AL19" s="288"/>
      <c r="AM19" s="288"/>
    </row>
    <row r="20" spans="1:39" ht="30" customHeight="1" x14ac:dyDescent="0.5">
      <c r="A20" s="260" t="s">
        <v>142</v>
      </c>
      <c r="B20" s="260"/>
      <c r="D20" s="14">
        <v>0</v>
      </c>
      <c r="E20" s="43"/>
      <c r="F20" s="14">
        <v>0</v>
      </c>
      <c r="G20" s="43"/>
      <c r="H20" s="74">
        <v>0</v>
      </c>
      <c r="I20" s="43"/>
      <c r="J20" s="14">
        <v>0</v>
      </c>
      <c r="K20" s="43"/>
      <c r="L20" s="142">
        <v>0</v>
      </c>
      <c r="M20" s="43"/>
      <c r="N20" s="74">
        <v>0</v>
      </c>
      <c r="O20" s="291">
        <v>0</v>
      </c>
      <c r="P20" s="291"/>
      <c r="Q20" s="92"/>
      <c r="R20" s="128">
        <v>-187288292</v>
      </c>
      <c r="S20" s="43"/>
      <c r="T20" s="14">
        <f t="shared" si="0"/>
        <v>-187288292</v>
      </c>
      <c r="U20" s="43"/>
      <c r="V20" s="130">
        <v>-2.0000000000000001E-4</v>
      </c>
      <c r="X20" s="238"/>
      <c r="Y20" s="239"/>
      <c r="Z20" s="147"/>
      <c r="AA20" s="79"/>
      <c r="AB20" s="81"/>
      <c r="AC20" s="79"/>
      <c r="AD20" s="81"/>
      <c r="AE20" s="79"/>
      <c r="AF20" s="81"/>
      <c r="AG20" s="79"/>
      <c r="AH20" s="81"/>
      <c r="AI20" s="79"/>
      <c r="AJ20" s="81"/>
      <c r="AK20" s="79"/>
      <c r="AL20" s="286"/>
      <c r="AM20" s="286"/>
    </row>
    <row r="21" spans="1:39" ht="30" customHeight="1" x14ac:dyDescent="0.5">
      <c r="A21" s="260" t="s">
        <v>143</v>
      </c>
      <c r="B21" s="260"/>
      <c r="D21" s="14">
        <v>0</v>
      </c>
      <c r="E21" s="43"/>
      <c r="F21" s="14">
        <v>0</v>
      </c>
      <c r="G21" s="43"/>
      <c r="H21" s="74">
        <v>0</v>
      </c>
      <c r="I21" s="43"/>
      <c r="J21" s="14">
        <v>0</v>
      </c>
      <c r="K21" s="43"/>
      <c r="L21" s="142">
        <v>0</v>
      </c>
      <c r="M21" s="43"/>
      <c r="N21" s="74">
        <v>0</v>
      </c>
      <c r="O21" s="291">
        <v>0</v>
      </c>
      <c r="P21" s="291"/>
      <c r="Q21" s="92"/>
      <c r="R21" s="128">
        <v>-1817636365</v>
      </c>
      <c r="S21" s="43"/>
      <c r="T21" s="14">
        <f t="shared" si="0"/>
        <v>-1817636365</v>
      </c>
      <c r="U21" s="43"/>
      <c r="V21" s="130">
        <v>-1.5E-3</v>
      </c>
      <c r="X21" s="238"/>
      <c r="Y21" s="239"/>
      <c r="Z21" s="147"/>
      <c r="AA21" s="79"/>
      <c r="AB21" s="81"/>
      <c r="AC21" s="79"/>
      <c r="AD21" s="81"/>
      <c r="AE21" s="79"/>
      <c r="AF21" s="81"/>
      <c r="AG21" s="79"/>
      <c r="AH21" s="81"/>
      <c r="AI21" s="79"/>
      <c r="AJ21" s="81"/>
      <c r="AK21" s="79"/>
      <c r="AL21" s="288"/>
      <c r="AM21" s="288"/>
    </row>
    <row r="22" spans="1:39" ht="30" customHeight="1" x14ac:dyDescent="0.5">
      <c r="A22" s="260" t="s">
        <v>13</v>
      </c>
      <c r="B22" s="260"/>
      <c r="D22" s="14">
        <f>'درآمد سود سهام'!M11</f>
        <v>0</v>
      </c>
      <c r="E22" s="43"/>
      <c r="F22" s="142">
        <f>'درآمد سود سهام'!I11</f>
        <v>0</v>
      </c>
      <c r="G22" s="43"/>
      <c r="H22" s="74">
        <v>0</v>
      </c>
      <c r="I22" s="43"/>
      <c r="J22" s="14">
        <f>D22+F22</f>
        <v>0</v>
      </c>
      <c r="K22" s="43"/>
      <c r="L22" s="149">
        <v>0</v>
      </c>
      <c r="M22" s="43"/>
      <c r="N22" s="74">
        <f>'درآمد سود سهام'!S11</f>
        <v>10580936920</v>
      </c>
      <c r="O22" s="291"/>
      <c r="P22" s="291"/>
      <c r="Q22" s="92"/>
      <c r="R22" s="74">
        <v>0</v>
      </c>
      <c r="S22" s="43"/>
      <c r="T22" s="14">
        <f t="shared" si="0"/>
        <v>10580936920</v>
      </c>
      <c r="U22" s="43"/>
      <c r="V22" s="149">
        <v>8.6E-3</v>
      </c>
      <c r="X22" s="238"/>
      <c r="Y22" s="239"/>
      <c r="Z22" s="147"/>
      <c r="AA22" s="79"/>
      <c r="AB22" s="81"/>
      <c r="AC22" s="79"/>
      <c r="AD22" s="75"/>
      <c r="AE22" s="79"/>
      <c r="AF22" s="81"/>
      <c r="AG22" s="79"/>
      <c r="AH22" s="81"/>
      <c r="AI22" s="79"/>
      <c r="AJ22" s="81"/>
      <c r="AK22" s="79"/>
      <c r="AL22" s="288"/>
      <c r="AM22" s="288"/>
    </row>
    <row r="23" spans="1:39" ht="30" customHeight="1" x14ac:dyDescent="0.5">
      <c r="A23" s="260" t="s">
        <v>139</v>
      </c>
      <c r="B23" s="260"/>
      <c r="D23" s="14"/>
      <c r="E23" s="43"/>
      <c r="F23" s="142"/>
      <c r="G23" s="43"/>
      <c r="H23" s="74">
        <f>'درآمد ناشی از فروش'!I57</f>
        <v>343571497</v>
      </c>
      <c r="I23" s="43"/>
      <c r="J23" s="14">
        <f>H23</f>
        <v>343571497</v>
      </c>
      <c r="K23" s="43"/>
      <c r="L23" s="149">
        <v>1.5E-3</v>
      </c>
      <c r="M23" s="43"/>
      <c r="N23" s="74">
        <v>0</v>
      </c>
      <c r="O23" s="74"/>
      <c r="P23" s="74">
        <v>0</v>
      </c>
      <c r="Q23" s="92"/>
      <c r="R23" s="74">
        <f>J23</f>
        <v>343571497</v>
      </c>
      <c r="S23" s="43"/>
      <c r="T23" s="14">
        <f>R23</f>
        <v>343571497</v>
      </c>
      <c r="U23" s="43"/>
      <c r="V23" s="149">
        <v>2.9999999999999997E-4</v>
      </c>
      <c r="X23" s="238"/>
      <c r="Y23" s="239"/>
      <c r="Z23" s="147"/>
      <c r="AA23" s="79"/>
      <c r="AB23" s="81"/>
      <c r="AC23" s="79"/>
      <c r="AD23" s="75"/>
      <c r="AE23" s="79"/>
      <c r="AF23" s="81"/>
      <c r="AG23" s="79"/>
      <c r="AH23" s="81"/>
      <c r="AI23" s="79"/>
      <c r="AJ23" s="81"/>
      <c r="AK23" s="79"/>
      <c r="AL23" s="166"/>
      <c r="AM23" s="166"/>
    </row>
    <row r="24" spans="1:39" s="29" customFormat="1" ht="30" customHeight="1" thickBot="1" x14ac:dyDescent="0.3">
      <c r="A24" s="249" t="s">
        <v>14</v>
      </c>
      <c r="B24" s="249"/>
      <c r="D24" s="47">
        <f>SUM(D8:D22)</f>
        <v>0</v>
      </c>
      <c r="E24" s="48"/>
      <c r="F24" s="133">
        <f>SUM(F8:F22)</f>
        <v>0</v>
      </c>
      <c r="G24" s="48"/>
      <c r="H24" s="58">
        <f>SUM(H8:H23)</f>
        <v>343571497</v>
      </c>
      <c r="I24" s="48"/>
      <c r="J24" s="47">
        <f>SUM(J8:J23)</f>
        <v>343571497</v>
      </c>
      <c r="K24" s="48"/>
      <c r="L24" s="143">
        <f>SUM(L8:L23)</f>
        <v>1.5E-3</v>
      </c>
      <c r="M24" s="48"/>
      <c r="N24" s="58">
        <f>SUM(N8:N23)</f>
        <v>11064346980</v>
      </c>
      <c r="O24" s="88"/>
      <c r="P24" s="58">
        <f>SUM(O8:P22)</f>
        <v>0</v>
      </c>
      <c r="Q24" s="132"/>
      <c r="R24" s="129">
        <f>SUM(R8:R23)</f>
        <v>-30665176982</v>
      </c>
      <c r="S24" s="48"/>
      <c r="T24" s="129">
        <f>SUM(T8:T23)</f>
        <v>-19600830002</v>
      </c>
      <c r="U24" s="48"/>
      <c r="V24" s="244">
        <f>SUM(V8:V23)</f>
        <v>-1.61E-2</v>
      </c>
      <c r="X24" s="240"/>
      <c r="Y24" s="241"/>
      <c r="Z24" s="81"/>
      <c r="AA24" s="79"/>
      <c r="AB24" s="81"/>
      <c r="AC24" s="79"/>
      <c r="AD24" s="286"/>
      <c r="AE24" s="286"/>
      <c r="AF24" s="81"/>
      <c r="AG24" s="79"/>
      <c r="AH24" s="81"/>
      <c r="AI24" s="79"/>
      <c r="AJ24" s="81"/>
      <c r="AK24" s="79"/>
      <c r="AL24" s="288"/>
      <c r="AM24" s="288"/>
    </row>
    <row r="25" spans="1:39" ht="30" customHeight="1" thickTop="1" x14ac:dyDescent="0.2">
      <c r="V25" s="243"/>
      <c r="X25" s="240"/>
      <c r="Y25" s="241"/>
      <c r="Z25" s="81"/>
      <c r="AA25" s="79"/>
      <c r="AB25" s="81"/>
      <c r="AC25" s="79"/>
      <c r="AD25" s="81"/>
      <c r="AE25" s="79"/>
      <c r="AF25" s="81"/>
      <c r="AG25" s="79"/>
      <c r="AH25" s="81"/>
      <c r="AI25" s="79"/>
      <c r="AJ25" s="81"/>
      <c r="AK25" s="79"/>
      <c r="AL25" s="286"/>
      <c r="AM25" s="286"/>
    </row>
    <row r="26" spans="1:39" ht="30" customHeight="1" x14ac:dyDescent="0.2">
      <c r="X26" s="240"/>
      <c r="Y26" s="241"/>
      <c r="Z26" s="81"/>
      <c r="AA26" s="79"/>
      <c r="AB26" s="81"/>
      <c r="AC26" s="79"/>
      <c r="AD26" s="75"/>
      <c r="AE26" s="79"/>
      <c r="AF26" s="81"/>
      <c r="AG26" s="79"/>
      <c r="AH26" s="81"/>
      <c r="AI26" s="79"/>
      <c r="AJ26" s="81"/>
      <c r="AK26" s="79"/>
      <c r="AL26" s="286"/>
      <c r="AM26" s="286"/>
    </row>
    <row r="27" spans="1:39" ht="30" customHeight="1" x14ac:dyDescent="0.2">
      <c r="X27" s="240"/>
      <c r="Y27" s="241"/>
      <c r="Z27" s="81"/>
      <c r="AA27" s="79"/>
      <c r="AB27" s="81"/>
      <c r="AC27" s="79"/>
      <c r="AD27" s="286"/>
      <c r="AE27" s="286"/>
      <c r="AF27" s="81"/>
      <c r="AG27" s="79"/>
      <c r="AH27" s="81"/>
      <c r="AI27" s="79"/>
      <c r="AJ27" s="81"/>
      <c r="AK27" s="79"/>
      <c r="AL27" s="286"/>
      <c r="AM27" s="286"/>
    </row>
    <row r="28" spans="1:39" ht="30" customHeight="1" x14ac:dyDescent="0.2">
      <c r="X28" s="240"/>
      <c r="Y28" s="241"/>
      <c r="Z28" s="81"/>
      <c r="AA28" s="79"/>
      <c r="AB28" s="81"/>
      <c r="AC28" s="79"/>
      <c r="AD28" s="286"/>
      <c r="AE28" s="286"/>
      <c r="AF28" s="81"/>
      <c r="AG28" s="79"/>
      <c r="AH28" s="81"/>
      <c r="AI28" s="79"/>
      <c r="AJ28" s="81"/>
      <c r="AK28" s="79"/>
      <c r="AL28" s="286"/>
      <c r="AM28" s="286"/>
    </row>
    <row r="29" spans="1:39" ht="30" customHeight="1" x14ac:dyDescent="0.2">
      <c r="X29" s="240"/>
      <c r="Y29" s="241"/>
      <c r="Z29" s="81"/>
      <c r="AA29" s="79"/>
      <c r="AB29" s="81"/>
      <c r="AC29" s="79"/>
      <c r="AD29" s="75"/>
      <c r="AE29" s="79"/>
      <c r="AF29" s="81"/>
      <c r="AG29" s="79"/>
      <c r="AH29" s="81"/>
      <c r="AI29" s="79"/>
      <c r="AJ29" s="81"/>
      <c r="AK29" s="79"/>
      <c r="AL29" s="286"/>
      <c r="AM29" s="286"/>
    </row>
    <row r="30" spans="1:39" ht="30" customHeight="1" x14ac:dyDescent="0.2">
      <c r="X30" s="240"/>
      <c r="Y30" s="241"/>
      <c r="Z30" s="81"/>
      <c r="AA30" s="79"/>
      <c r="AB30" s="81"/>
      <c r="AC30" s="79"/>
      <c r="AD30" s="75"/>
      <c r="AE30" s="79"/>
      <c r="AF30" s="81"/>
      <c r="AG30" s="79"/>
      <c r="AH30" s="81"/>
      <c r="AI30" s="79"/>
      <c r="AJ30" s="81"/>
      <c r="AK30" s="79"/>
      <c r="AL30" s="286"/>
      <c r="AM30" s="286"/>
    </row>
    <row r="31" spans="1:39" ht="30" customHeight="1" x14ac:dyDescent="0.2">
      <c r="X31" s="240"/>
      <c r="Y31" s="241"/>
      <c r="Z31" s="81"/>
      <c r="AA31" s="79"/>
      <c r="AB31" s="81"/>
      <c r="AC31" s="79"/>
      <c r="AD31" s="82"/>
      <c r="AE31" s="79"/>
      <c r="AF31" s="81"/>
      <c r="AG31" s="79"/>
      <c r="AH31" s="81"/>
      <c r="AI31" s="79"/>
      <c r="AJ31" s="81"/>
      <c r="AK31" s="79"/>
      <c r="AL31" s="287"/>
      <c r="AM31" s="287"/>
    </row>
    <row r="32" spans="1:39" ht="30" customHeight="1" x14ac:dyDescent="0.2">
      <c r="X32" s="103"/>
      <c r="Y32" s="242"/>
      <c r="Z32" s="103"/>
      <c r="AA32" s="84"/>
      <c r="AB32" s="103"/>
      <c r="AC32" s="84"/>
      <c r="AD32" s="103"/>
      <c r="AE32" s="84"/>
      <c r="AF32" s="103"/>
      <c r="AG32" s="84"/>
      <c r="AH32" s="103"/>
      <c r="AI32" s="84"/>
      <c r="AJ32" s="103"/>
      <c r="AK32" s="84"/>
      <c r="AL32" s="281"/>
      <c r="AM32" s="281"/>
    </row>
  </sheetData>
  <mergeCells count="69">
    <mergeCell ref="A19:B19"/>
    <mergeCell ref="A20:B20"/>
    <mergeCell ref="A21:B21"/>
    <mergeCell ref="A22:B22"/>
    <mergeCell ref="A24:B24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J6:L6"/>
    <mergeCell ref="T6:V6"/>
    <mergeCell ref="A7:B7"/>
    <mergeCell ref="O7:P7"/>
    <mergeCell ref="A8:B8"/>
    <mergeCell ref="O8:P8"/>
    <mergeCell ref="A1:V1"/>
    <mergeCell ref="A2:V2"/>
    <mergeCell ref="A3:V3"/>
    <mergeCell ref="D5:L5"/>
    <mergeCell ref="N5:V5"/>
    <mergeCell ref="A4:V4"/>
    <mergeCell ref="O22:P22"/>
    <mergeCell ref="O21:P21"/>
    <mergeCell ref="O20:P20"/>
    <mergeCell ref="O19:P19"/>
    <mergeCell ref="O18:P18"/>
    <mergeCell ref="O17:P17"/>
    <mergeCell ref="O16:P16"/>
    <mergeCell ref="O15:P15"/>
    <mergeCell ref="O14:P14"/>
    <mergeCell ref="O13:P13"/>
    <mergeCell ref="AF8:AM8"/>
    <mergeCell ref="AL9:AM9"/>
    <mergeCell ref="AL10:AM10"/>
    <mergeCell ref="O12:P12"/>
    <mergeCell ref="O11:P11"/>
    <mergeCell ref="O10:P10"/>
    <mergeCell ref="O9:P9"/>
    <mergeCell ref="AL11:AM11"/>
    <mergeCell ref="AL12:AM12"/>
    <mergeCell ref="AL13:AM13"/>
    <mergeCell ref="AL14:AM14"/>
    <mergeCell ref="AL15:AM15"/>
    <mergeCell ref="AL16:AM16"/>
    <mergeCell ref="AL17:AM17"/>
    <mergeCell ref="AL18:AM18"/>
    <mergeCell ref="AL19:AM19"/>
    <mergeCell ref="AL20:AM20"/>
    <mergeCell ref="AD27:AE27"/>
    <mergeCell ref="AL27:AM27"/>
    <mergeCell ref="AD28:AE28"/>
    <mergeCell ref="AL28:AM28"/>
    <mergeCell ref="AL21:AM21"/>
    <mergeCell ref="AL22:AM22"/>
    <mergeCell ref="AD24:AE24"/>
    <mergeCell ref="AL24:AM24"/>
    <mergeCell ref="AL25:AM25"/>
    <mergeCell ref="AL29:AM29"/>
    <mergeCell ref="AL30:AM30"/>
    <mergeCell ref="AL31:AM31"/>
    <mergeCell ref="AL32:AM32"/>
    <mergeCell ref="AL26:AM26"/>
  </mergeCells>
  <pageMargins left="0.39" right="0.39" top="0.39" bottom="0.39" header="0" footer="0"/>
  <pageSetup scale="6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V24"/>
  <sheetViews>
    <sheetView rightToLeft="1" view="pageBreakPreview" topLeftCell="A10" zoomScaleNormal="100" zoomScaleSheetLayoutView="100" workbookViewId="0">
      <selection activeCell="S27" sqref="S27"/>
    </sheetView>
  </sheetViews>
  <sheetFormatPr defaultRowHeight="30" customHeight="1" x14ac:dyDescent="0.2"/>
  <cols>
    <col min="1" max="1" width="6.42578125" style="19" bestFit="1" customWidth="1"/>
    <col min="2" max="2" width="21.5703125" style="19" customWidth="1"/>
    <col min="3" max="3" width="1.28515625" style="19" customWidth="1"/>
    <col min="4" max="4" width="16.28515625" style="77" bestFit="1" customWidth="1"/>
    <col min="5" max="5" width="1.28515625" style="77" customWidth="1"/>
    <col min="6" max="6" width="15.7109375" style="77" bestFit="1" customWidth="1"/>
    <col min="7" max="7" width="1.28515625" style="77" customWidth="1"/>
    <col min="8" max="8" width="15.7109375" style="77" bestFit="1" customWidth="1"/>
    <col min="9" max="9" width="1.28515625" style="19" customWidth="1"/>
    <col min="10" max="10" width="12.28515625" style="77" customWidth="1"/>
    <col min="11" max="12" width="1.28515625" style="77" customWidth="1"/>
    <col min="13" max="13" width="15.28515625" style="77" bestFit="1" customWidth="1"/>
    <col min="14" max="14" width="1.28515625" style="77" customWidth="1"/>
    <col min="15" max="15" width="16.85546875" style="77" bestFit="1" customWidth="1"/>
    <col min="16" max="16" width="1.28515625" style="77" customWidth="1"/>
    <col min="17" max="17" width="16.7109375" style="77" bestFit="1" customWidth="1"/>
    <col min="18" max="18" width="1.28515625" style="19" customWidth="1"/>
    <col min="19" max="19" width="11.5703125" style="77" customWidth="1"/>
    <col min="20" max="20" width="0.28515625" style="19" customWidth="1"/>
    <col min="21" max="21" width="24.85546875" style="168" bestFit="1" customWidth="1"/>
    <col min="22" max="22" width="18.7109375" style="160" customWidth="1"/>
    <col min="23" max="16384" width="9.140625" style="19"/>
  </cols>
  <sheetData>
    <row r="1" spans="1:22" ht="30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</row>
    <row r="2" spans="1:22" ht="30" customHeight="1" x14ac:dyDescent="0.2">
      <c r="A2" s="249" t="s">
        <v>115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</row>
    <row r="3" spans="1:22" ht="30" customHeight="1" x14ac:dyDescent="0.2">
      <c r="A3" s="249" t="s">
        <v>304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</row>
    <row r="4" spans="1:22" s="20" customFormat="1" ht="30" customHeight="1" x14ac:dyDescent="0.2">
      <c r="A4" s="248" t="s">
        <v>271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U4" s="193"/>
      <c r="V4" s="236"/>
    </row>
    <row r="5" spans="1:22" ht="24" customHeight="1" x14ac:dyDescent="0.2">
      <c r="D5" s="267" t="s">
        <v>126</v>
      </c>
      <c r="E5" s="267"/>
      <c r="F5" s="267"/>
      <c r="G5" s="267"/>
      <c r="H5" s="267"/>
      <c r="I5" s="267"/>
      <c r="J5" s="267"/>
      <c r="L5" s="267" t="str">
        <f>'درآمد سرمایه گذاری در سهام'!$N$5</f>
        <v>از ابتدای سال مالی تا پایان ماه</v>
      </c>
      <c r="M5" s="267"/>
      <c r="N5" s="267"/>
      <c r="O5" s="267"/>
      <c r="P5" s="267"/>
      <c r="Q5" s="267"/>
      <c r="R5" s="267"/>
      <c r="S5" s="267"/>
    </row>
    <row r="6" spans="1:22" ht="24" customHeight="1" x14ac:dyDescent="0.2">
      <c r="D6" s="263" t="s">
        <v>129</v>
      </c>
      <c r="E6" s="124"/>
      <c r="F6" s="263" t="s">
        <v>130</v>
      </c>
      <c r="G6" s="124"/>
      <c r="H6" s="251" t="s">
        <v>14</v>
      </c>
      <c r="I6" s="251"/>
      <c r="J6" s="251"/>
      <c r="L6" s="263" t="s">
        <v>129</v>
      </c>
      <c r="M6" s="263"/>
      <c r="N6" s="124"/>
      <c r="O6" s="263" t="s">
        <v>130</v>
      </c>
      <c r="P6" s="124"/>
      <c r="Q6" s="251" t="s">
        <v>14</v>
      </c>
      <c r="R6" s="251"/>
      <c r="S6" s="251"/>
    </row>
    <row r="7" spans="1:22" ht="38.25" customHeight="1" x14ac:dyDescent="0.2">
      <c r="A7" s="250" t="s">
        <v>34</v>
      </c>
      <c r="B7" s="250"/>
      <c r="D7" s="264"/>
      <c r="F7" s="264"/>
      <c r="H7" s="125" t="s">
        <v>91</v>
      </c>
      <c r="I7" s="33"/>
      <c r="J7" s="90" t="s">
        <v>118</v>
      </c>
      <c r="L7" s="264"/>
      <c r="M7" s="264"/>
      <c r="O7" s="264"/>
      <c r="Q7" s="125" t="s">
        <v>91</v>
      </c>
      <c r="R7" s="33"/>
      <c r="S7" s="90" t="s">
        <v>118</v>
      </c>
    </row>
    <row r="8" spans="1:22" ht="30" customHeight="1" x14ac:dyDescent="0.2">
      <c r="A8" s="259" t="s">
        <v>37</v>
      </c>
      <c r="B8" s="259"/>
      <c r="D8" s="126">
        <v>0</v>
      </c>
      <c r="E8" s="127"/>
      <c r="F8" s="74">
        <v>0</v>
      </c>
      <c r="G8" s="127"/>
      <c r="H8" s="126">
        <f>D8+F8</f>
        <v>0</v>
      </c>
      <c r="I8" s="43"/>
      <c r="J8" s="74">
        <v>0</v>
      </c>
      <c r="K8" s="127"/>
      <c r="L8" s="292">
        <v>0</v>
      </c>
      <c r="M8" s="292"/>
      <c r="N8" s="127"/>
      <c r="O8" s="126">
        <v>10991195674</v>
      </c>
      <c r="P8" s="127"/>
      <c r="Q8" s="126">
        <f t="shared" ref="Q8:Q16" si="0">L8+O8</f>
        <v>10991195674</v>
      </c>
      <c r="R8" s="43"/>
      <c r="S8" s="148">
        <v>8.9728533091117668E-3</v>
      </c>
      <c r="V8" s="235"/>
    </row>
    <row r="9" spans="1:22" ht="30" customHeight="1" x14ac:dyDescent="0.2">
      <c r="A9" s="260" t="s">
        <v>39</v>
      </c>
      <c r="B9" s="260"/>
      <c r="D9" s="74">
        <v>0</v>
      </c>
      <c r="E9" s="127"/>
      <c r="F9" s="74">
        <v>0</v>
      </c>
      <c r="G9" s="127"/>
      <c r="H9" s="74">
        <f t="shared" ref="H9:H22" si="1">D9+F9</f>
        <v>0</v>
      </c>
      <c r="I9" s="43"/>
      <c r="J9" s="74">
        <v>0</v>
      </c>
      <c r="K9" s="127"/>
      <c r="L9" s="291">
        <v>0</v>
      </c>
      <c r="M9" s="291"/>
      <c r="N9" s="127"/>
      <c r="O9" s="74">
        <v>13532092266</v>
      </c>
      <c r="P9" s="127"/>
      <c r="Q9" s="74">
        <f t="shared" si="0"/>
        <v>13532092266</v>
      </c>
      <c r="R9" s="43"/>
      <c r="S9" s="149">
        <v>1.1047158331955636E-2</v>
      </c>
      <c r="V9" s="235"/>
    </row>
    <row r="10" spans="1:22" ht="30" customHeight="1" x14ac:dyDescent="0.2">
      <c r="A10" s="260" t="s">
        <v>36</v>
      </c>
      <c r="B10" s="260"/>
      <c r="D10" s="74">
        <v>0</v>
      </c>
      <c r="E10" s="127"/>
      <c r="F10" s="74">
        <v>0</v>
      </c>
      <c r="G10" s="127"/>
      <c r="H10" s="74">
        <f t="shared" si="1"/>
        <v>0</v>
      </c>
      <c r="I10" s="43"/>
      <c r="J10" s="74">
        <v>0</v>
      </c>
      <c r="K10" s="127"/>
      <c r="L10" s="291">
        <v>0</v>
      </c>
      <c r="M10" s="291"/>
      <c r="N10" s="127"/>
      <c r="O10" s="74">
        <v>863780660</v>
      </c>
      <c r="P10" s="127"/>
      <c r="Q10" s="74">
        <f t="shared" si="0"/>
        <v>863780660</v>
      </c>
      <c r="R10" s="43"/>
      <c r="S10" s="149">
        <v>7.0516233022417814E-4</v>
      </c>
      <c r="V10" s="235"/>
    </row>
    <row r="11" spans="1:22" ht="30" customHeight="1" x14ac:dyDescent="0.2">
      <c r="A11" s="260" t="s">
        <v>144</v>
      </c>
      <c r="B11" s="260"/>
      <c r="D11" s="74">
        <v>0</v>
      </c>
      <c r="E11" s="127"/>
      <c r="F11" s="74">
        <v>0</v>
      </c>
      <c r="G11" s="127"/>
      <c r="H11" s="74">
        <f t="shared" si="1"/>
        <v>0</v>
      </c>
      <c r="I11" s="43"/>
      <c r="J11" s="74">
        <v>0</v>
      </c>
      <c r="K11" s="127"/>
      <c r="L11" s="291">
        <v>0</v>
      </c>
      <c r="M11" s="291"/>
      <c r="N11" s="127"/>
      <c r="O11" s="74">
        <v>933609051</v>
      </c>
      <c r="P11" s="127"/>
      <c r="Q11" s="74">
        <f t="shared" si="0"/>
        <v>933609051</v>
      </c>
      <c r="R11" s="43"/>
      <c r="S11" s="149">
        <v>7.6216794888825552E-4</v>
      </c>
      <c r="V11" s="235"/>
    </row>
    <row r="12" spans="1:22" ht="30" customHeight="1" x14ac:dyDescent="0.2">
      <c r="A12" s="260" t="s">
        <v>145</v>
      </c>
      <c r="B12" s="260"/>
      <c r="D12" s="74">
        <v>0</v>
      </c>
      <c r="E12" s="127"/>
      <c r="F12" s="74">
        <v>0</v>
      </c>
      <c r="G12" s="127"/>
      <c r="H12" s="74">
        <f t="shared" si="1"/>
        <v>0</v>
      </c>
      <c r="I12" s="43"/>
      <c r="J12" s="74">
        <v>0</v>
      </c>
      <c r="K12" s="127"/>
      <c r="L12" s="291">
        <v>0</v>
      </c>
      <c r="M12" s="291"/>
      <c r="N12" s="127"/>
      <c r="O12" s="74">
        <v>1115848444</v>
      </c>
      <c r="P12" s="127"/>
      <c r="Q12" s="74">
        <f t="shared" si="0"/>
        <v>1115848444</v>
      </c>
      <c r="R12" s="43"/>
      <c r="S12" s="149">
        <v>9.1094223960520642E-4</v>
      </c>
      <c r="V12" s="235"/>
    </row>
    <row r="13" spans="1:22" ht="30" customHeight="1" x14ac:dyDescent="0.2">
      <c r="A13" s="260" t="s">
        <v>146</v>
      </c>
      <c r="B13" s="260"/>
      <c r="D13" s="74">
        <v>0</v>
      </c>
      <c r="E13" s="127"/>
      <c r="F13" s="74">
        <v>0</v>
      </c>
      <c r="G13" s="127"/>
      <c r="H13" s="74">
        <f t="shared" si="1"/>
        <v>0</v>
      </c>
      <c r="I13" s="43"/>
      <c r="J13" s="121">
        <v>0</v>
      </c>
      <c r="K13" s="127"/>
      <c r="L13" s="291">
        <v>0</v>
      </c>
      <c r="M13" s="291"/>
      <c r="N13" s="127"/>
      <c r="O13" s="74">
        <v>171531</v>
      </c>
      <c r="P13" s="127"/>
      <c r="Q13" s="74">
        <f t="shared" si="0"/>
        <v>171531</v>
      </c>
      <c r="R13" s="43"/>
      <c r="S13" s="149">
        <v>1.400323082779875E-7</v>
      </c>
      <c r="V13" s="235"/>
    </row>
    <row r="14" spans="1:22" ht="30" customHeight="1" x14ac:dyDescent="0.2">
      <c r="A14" s="260" t="s">
        <v>40</v>
      </c>
      <c r="B14" s="260"/>
      <c r="D14" s="212">
        <f>'درآمد ناشی از تغییر قیمت اوراق'!I7</f>
        <v>3401999670</v>
      </c>
      <c r="E14" s="127"/>
      <c r="F14" s="74">
        <v>0</v>
      </c>
      <c r="G14" s="127"/>
      <c r="H14" s="212">
        <f t="shared" si="1"/>
        <v>3401999670</v>
      </c>
      <c r="I14" s="43"/>
      <c r="J14" s="145">
        <v>1.5030532835505794E-2</v>
      </c>
      <c r="K14" s="127"/>
      <c r="L14" s="295">
        <v>936343996</v>
      </c>
      <c r="M14" s="295"/>
      <c r="N14" s="127"/>
      <c r="O14" s="74">
        <v>0</v>
      </c>
      <c r="P14" s="127"/>
      <c r="Q14" s="212">
        <f t="shared" si="0"/>
        <v>936343996</v>
      </c>
      <c r="R14" s="43"/>
      <c r="S14" s="237">
        <v>7.6440066869612315E-4</v>
      </c>
      <c r="V14" s="235"/>
    </row>
    <row r="15" spans="1:22" ht="30" customHeight="1" x14ac:dyDescent="0.2">
      <c r="A15" s="260" t="s">
        <v>38</v>
      </c>
      <c r="B15" s="260"/>
      <c r="D15" s="212">
        <f>'درآمد ناشی از تغییر قیمت اوراق'!I8</f>
        <v>625153708</v>
      </c>
      <c r="E15" s="127"/>
      <c r="F15" s="74"/>
      <c r="G15" s="127"/>
      <c r="H15" s="212">
        <f t="shared" si="1"/>
        <v>625153708</v>
      </c>
      <c r="I15" s="43"/>
      <c r="J15" s="145">
        <v>2.7620206486769589E-3</v>
      </c>
      <c r="K15" s="127"/>
      <c r="L15" s="291">
        <v>735775190</v>
      </c>
      <c r="M15" s="291"/>
      <c r="N15" s="127"/>
      <c r="O15" s="74">
        <v>63179041</v>
      </c>
      <c r="P15" s="127"/>
      <c r="Q15" s="74">
        <f t="shared" si="0"/>
        <v>798954231</v>
      </c>
      <c r="R15" s="43"/>
      <c r="S15" s="149">
        <v>6.5224015003348922E-4</v>
      </c>
      <c r="V15" s="235"/>
    </row>
    <row r="16" spans="1:22" ht="30" customHeight="1" x14ac:dyDescent="0.2">
      <c r="A16" s="260" t="s">
        <v>268</v>
      </c>
      <c r="B16" s="260"/>
      <c r="D16" s="74">
        <v>0</v>
      </c>
      <c r="E16" s="127"/>
      <c r="F16" s="74"/>
      <c r="G16" s="127"/>
      <c r="H16" s="212">
        <f t="shared" si="1"/>
        <v>0</v>
      </c>
      <c r="I16" s="43"/>
      <c r="J16" s="145">
        <v>0</v>
      </c>
      <c r="K16" s="127"/>
      <c r="L16" s="291">
        <v>0</v>
      </c>
      <c r="M16" s="291"/>
      <c r="N16" s="127"/>
      <c r="O16" s="74">
        <v>13313134</v>
      </c>
      <c r="P16" s="127"/>
      <c r="Q16" s="74">
        <f t="shared" si="0"/>
        <v>13313134</v>
      </c>
      <c r="R16" s="43"/>
      <c r="S16" s="149">
        <v>1.0868407952114527E-5</v>
      </c>
      <c r="V16" s="235"/>
    </row>
    <row r="17" spans="1:22" ht="30" customHeight="1" x14ac:dyDescent="0.2">
      <c r="A17" s="293" t="s">
        <v>285</v>
      </c>
      <c r="B17" s="293"/>
      <c r="D17" s="212">
        <f>'درآمد ناشی از تغییر قیمت اوراق'!I22</f>
        <v>768686100</v>
      </c>
      <c r="E17" s="127"/>
      <c r="F17" s="74"/>
      <c r="G17" s="127"/>
      <c r="H17" s="212">
        <f t="shared" si="1"/>
        <v>768686100</v>
      </c>
      <c r="I17" s="43"/>
      <c r="J17" s="145">
        <v>3.3961677798301755E-3</v>
      </c>
      <c r="K17" s="127"/>
      <c r="L17" s="74"/>
      <c r="M17" s="212" cm="1">
        <f t="array" ref="M17:N17">'درآمد ناشی از تغییر قیمت اوراق'!Q22:R22</f>
        <v>168667885.5</v>
      </c>
      <c r="N17" s="127">
        <v>0</v>
      </c>
      <c r="O17" s="74"/>
      <c r="P17" s="127"/>
      <c r="Q17" s="74">
        <f>M17</f>
        <v>168667885.5</v>
      </c>
      <c r="R17" s="43"/>
      <c r="S17" s="149">
        <v>1.3769495507478122E-4</v>
      </c>
      <c r="V17" s="235"/>
    </row>
    <row r="18" spans="1:22" ht="30" customHeight="1" x14ac:dyDescent="0.2">
      <c r="A18" s="260" t="s">
        <v>286</v>
      </c>
      <c r="B18" s="260"/>
      <c r="D18" s="212">
        <f>'درآمد ناشی از تغییر قیمت اوراق'!I23</f>
        <v>804160755</v>
      </c>
      <c r="E18" s="127"/>
      <c r="F18" s="74"/>
      <c r="G18" s="127"/>
      <c r="H18" s="212">
        <f t="shared" si="1"/>
        <v>804160755</v>
      </c>
      <c r="I18" s="43"/>
      <c r="J18" s="145">
        <v>3.5529000016195269E-3</v>
      </c>
      <c r="K18" s="127"/>
      <c r="L18" s="74"/>
      <c r="M18" s="212" cm="1">
        <f t="array" ref="M18:N18">'درآمد ناشی از تغییر قیمت اوراق'!Q23:R23</f>
        <v>217666624.56875038</v>
      </c>
      <c r="N18" s="127">
        <v>0</v>
      </c>
      <c r="O18" s="74"/>
      <c r="P18" s="127"/>
      <c r="Q18" s="74">
        <f>M18</f>
        <v>217666624.56875038</v>
      </c>
      <c r="R18" s="43"/>
      <c r="S18" s="149">
        <v>1.776959259459819E-4</v>
      </c>
      <c r="V18" s="235"/>
    </row>
    <row r="19" spans="1:22" ht="30" customHeight="1" x14ac:dyDescent="0.2">
      <c r="A19" s="293" t="s">
        <v>287</v>
      </c>
      <c r="B19" s="293"/>
      <c r="D19" s="212">
        <f>'درآمد ناشی از تغییر قیمت اوراق'!I24</f>
        <v>727895347</v>
      </c>
      <c r="E19" s="127"/>
      <c r="F19" s="74"/>
      <c r="G19" s="127"/>
      <c r="H19" s="212">
        <f t="shared" si="1"/>
        <v>727895347</v>
      </c>
      <c r="I19" s="43"/>
      <c r="J19" s="145">
        <v>3.215948258423959E-3</v>
      </c>
      <c r="K19" s="127"/>
      <c r="L19" s="74"/>
      <c r="M19" s="212" cm="1">
        <f t="array" ref="M19:N19">'درآمد ناشی از تغییر قیمت اوراق'!Q24:R24</f>
        <v>297858951.61999989</v>
      </c>
      <c r="N19" s="127">
        <v>0</v>
      </c>
      <c r="O19" s="74"/>
      <c r="P19" s="127"/>
      <c r="Q19" s="74">
        <f>M19</f>
        <v>297858951.61999989</v>
      </c>
      <c r="R19" s="43"/>
      <c r="S19" s="149">
        <v>2.4316232364184892E-4</v>
      </c>
      <c r="V19" s="235"/>
    </row>
    <row r="20" spans="1:22" ht="30" customHeight="1" x14ac:dyDescent="0.2">
      <c r="A20" s="293" t="s">
        <v>308</v>
      </c>
      <c r="B20" s="293"/>
      <c r="D20" s="212">
        <f>'درآمد ناشی از تغییر قیمت اوراق'!I27</f>
        <v>713095</v>
      </c>
      <c r="E20" s="127"/>
      <c r="F20" s="74"/>
      <c r="G20" s="127"/>
      <c r="H20" s="212">
        <f t="shared" si="1"/>
        <v>713095</v>
      </c>
      <c r="I20" s="43"/>
      <c r="J20" s="145">
        <v>3.1505581575600223E-6</v>
      </c>
      <c r="K20" s="127"/>
      <c r="L20" s="74"/>
      <c r="M20" s="212" cm="1">
        <f t="array" ref="M20:N20">'درآمد ناشی از تغییر قیمت اوراق'!Q27:R27</f>
        <v>713095</v>
      </c>
      <c r="N20" s="127">
        <v>0</v>
      </c>
      <c r="O20" s="74"/>
      <c r="P20" s="127"/>
      <c r="Q20" s="74">
        <f t="shared" ref="Q20:Q22" si="2">M20</f>
        <v>713095</v>
      </c>
      <c r="R20" s="43"/>
      <c r="S20" s="149">
        <v>5.8214747696621309E-7</v>
      </c>
      <c r="V20" s="235"/>
    </row>
    <row r="21" spans="1:22" ht="30" customHeight="1" x14ac:dyDescent="0.2">
      <c r="A21" s="293" t="s">
        <v>309</v>
      </c>
      <c r="B21" s="293"/>
      <c r="D21" s="212">
        <f>'درآمد ناشی از تغییر قیمت اوراق'!I28</f>
        <v>7682868</v>
      </c>
      <c r="E21" s="127"/>
      <c r="F21" s="74"/>
      <c r="G21" s="127"/>
      <c r="H21" s="212">
        <f t="shared" si="1"/>
        <v>7682868</v>
      </c>
      <c r="I21" s="43"/>
      <c r="J21" s="145">
        <v>3.394403613944405E-5</v>
      </c>
      <c r="K21" s="127"/>
      <c r="L21" s="74"/>
      <c r="M21" s="212" cm="1">
        <f t="array" ref="M21:N21">'درآمد ناشی از تغییر قیمت اوراق'!Q28:R28</f>
        <v>7682868</v>
      </c>
      <c r="N21" s="127">
        <v>0</v>
      </c>
      <c r="O21" s="74"/>
      <c r="P21" s="127"/>
      <c r="Q21" s="74">
        <f t="shared" si="2"/>
        <v>7682868</v>
      </c>
      <c r="R21" s="43"/>
      <c r="S21" s="149">
        <v>6.2720426059142964E-6</v>
      </c>
      <c r="V21" s="235"/>
    </row>
    <row r="22" spans="1:22" ht="30" customHeight="1" x14ac:dyDescent="0.2">
      <c r="A22" s="293" t="s">
        <v>310</v>
      </c>
      <c r="B22" s="293"/>
      <c r="D22" s="212">
        <f>'درآمد ناشی از تغییر قیمت اوراق'!I29</f>
        <v>2335271005</v>
      </c>
      <c r="E22" s="127"/>
      <c r="F22" s="74"/>
      <c r="G22" s="127"/>
      <c r="H22" s="212">
        <f t="shared" si="1"/>
        <v>2335271005</v>
      </c>
      <c r="I22" s="43"/>
      <c r="J22" s="145">
        <v>1.031756934898736E-2</v>
      </c>
      <c r="K22" s="127"/>
      <c r="L22" s="74"/>
      <c r="M22" s="212" cm="1">
        <f t="array" ref="M22:N22">'درآمد ناشی از تغییر قیمت اوراق'!Q29:R29</f>
        <v>2335271004</v>
      </c>
      <c r="N22" s="127">
        <v>0</v>
      </c>
      <c r="O22" s="74"/>
      <c r="P22" s="127"/>
      <c r="Q22" s="74">
        <f t="shared" si="2"/>
        <v>2335271004</v>
      </c>
      <c r="R22" s="43"/>
      <c r="S22" s="149">
        <v>1.9064390060384033E-3</v>
      </c>
      <c r="V22" s="235"/>
    </row>
    <row r="23" spans="1:22" s="29" customFormat="1" ht="30" customHeight="1" thickBot="1" x14ac:dyDescent="0.3">
      <c r="A23" s="249" t="s">
        <v>14</v>
      </c>
      <c r="B23" s="249"/>
      <c r="D23" s="213">
        <f>SUM(D8:D22)</f>
        <v>8671562548</v>
      </c>
      <c r="E23" s="214"/>
      <c r="F23" s="213">
        <f>SUM(F8:F19)</f>
        <v>0</v>
      </c>
      <c r="G23" s="214"/>
      <c r="H23" s="213">
        <f>SUM(H8:H22)</f>
        <v>8671562548</v>
      </c>
      <c r="I23" s="48"/>
      <c r="J23" s="146">
        <f>SUM(J8:J22)</f>
        <v>3.8312233467340771E-2</v>
      </c>
      <c r="K23" s="88"/>
      <c r="L23" s="294">
        <f>SUM(L8:M22)</f>
        <v>4699979614.6887503</v>
      </c>
      <c r="M23" s="294"/>
      <c r="N23" s="88"/>
      <c r="O23" s="58">
        <f>SUM(O8:O19)</f>
        <v>27513189801</v>
      </c>
      <c r="P23" s="88"/>
      <c r="Q23" s="58">
        <f>SUM(Q8:Q22)</f>
        <v>32213169415.688747</v>
      </c>
      <c r="R23" s="48"/>
      <c r="S23" s="143">
        <f>SUM(S8:S22)</f>
        <v>2.6297779819558935E-2</v>
      </c>
      <c r="U23" s="194"/>
      <c r="V23" s="161"/>
    </row>
    <row r="24" spans="1:22" ht="30" customHeight="1" thickTop="1" x14ac:dyDescent="0.2"/>
  </sheetData>
  <mergeCells count="39">
    <mergeCell ref="A8:B8"/>
    <mergeCell ref="A9:B9"/>
    <mergeCell ref="A10:B10"/>
    <mergeCell ref="A11:B11"/>
    <mergeCell ref="A15:B15"/>
    <mergeCell ref="A12:B12"/>
    <mergeCell ref="A13:B13"/>
    <mergeCell ref="A14:B14"/>
    <mergeCell ref="A1:S1"/>
    <mergeCell ref="A2:S2"/>
    <mergeCell ref="A3:S3"/>
    <mergeCell ref="A4:S4"/>
    <mergeCell ref="H6:J6"/>
    <mergeCell ref="Q6:S6"/>
    <mergeCell ref="D5:J5"/>
    <mergeCell ref="L5:S5"/>
    <mergeCell ref="D6:D7"/>
    <mergeCell ref="F6:F7"/>
    <mergeCell ref="L6:M7"/>
    <mergeCell ref="O6:O7"/>
    <mergeCell ref="A7:B7"/>
    <mergeCell ref="A19:B19"/>
    <mergeCell ref="L23:M23"/>
    <mergeCell ref="L16:M16"/>
    <mergeCell ref="L14:M14"/>
    <mergeCell ref="L13:M13"/>
    <mergeCell ref="A23:B23"/>
    <mergeCell ref="A16:B16"/>
    <mergeCell ref="A17:B17"/>
    <mergeCell ref="A18:B18"/>
    <mergeCell ref="A20:B20"/>
    <mergeCell ref="A21:B21"/>
    <mergeCell ref="A22:B22"/>
    <mergeCell ref="L8:M8"/>
    <mergeCell ref="L12:M12"/>
    <mergeCell ref="L15:M15"/>
    <mergeCell ref="L11:M11"/>
    <mergeCell ref="L10:M10"/>
    <mergeCell ref="L9:M9"/>
  </mergeCells>
  <pageMargins left="0.39" right="0.39" top="0.39" bottom="0.39" header="0" footer="0"/>
  <pageSetup scale="8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R48"/>
  <sheetViews>
    <sheetView rightToLeft="1" view="pageBreakPreview" topLeftCell="A40" zoomScaleNormal="100" zoomScaleSheetLayoutView="100" workbookViewId="0">
      <selection activeCell="H53" sqref="H53"/>
    </sheetView>
  </sheetViews>
  <sheetFormatPr defaultRowHeight="30" customHeight="1" x14ac:dyDescent="0.2"/>
  <cols>
    <col min="1" max="1" width="6.7109375" style="19" bestFit="1" customWidth="1"/>
    <col min="2" max="2" width="21.140625" style="19" customWidth="1"/>
    <col min="3" max="3" width="1.28515625" style="19" customWidth="1"/>
    <col min="4" max="4" width="16.5703125" style="118" bestFit="1" customWidth="1"/>
    <col min="5" max="5" width="1.28515625" style="118" customWidth="1"/>
    <col min="6" max="6" width="16.85546875" style="118" customWidth="1"/>
    <col min="7" max="7" width="1.28515625" style="118" customWidth="1"/>
    <col min="8" max="8" width="16.85546875" style="118" bestFit="1" customWidth="1"/>
    <col min="9" max="9" width="1.28515625" style="118" customWidth="1"/>
    <col min="10" max="10" width="17.140625" style="118" bestFit="1" customWidth="1"/>
    <col min="11" max="11" width="1.28515625" style="118" customWidth="1"/>
    <col min="12" max="12" width="18.140625" style="118" bestFit="1" customWidth="1"/>
    <col min="13" max="13" width="1.28515625" style="118" customWidth="1"/>
    <col min="14" max="14" width="18.7109375" style="118" customWidth="1"/>
    <col min="15" max="15" width="1.28515625" style="118" customWidth="1"/>
    <col min="16" max="16" width="17.5703125" style="118" bestFit="1" customWidth="1"/>
    <col min="17" max="17" width="1.28515625" style="118" customWidth="1"/>
    <col min="18" max="18" width="18.7109375" style="118" bestFit="1" customWidth="1"/>
    <col min="19" max="19" width="0.28515625" style="19" customWidth="1"/>
    <col min="20" max="16384" width="9.140625" style="19"/>
  </cols>
  <sheetData>
    <row r="1" spans="1:18" ht="30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</row>
    <row r="2" spans="1:18" ht="30" customHeight="1" x14ac:dyDescent="0.2">
      <c r="A2" s="249" t="s">
        <v>115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</row>
    <row r="3" spans="1:18" ht="30" customHeight="1" x14ac:dyDescent="0.2">
      <c r="A3" s="249" t="s">
        <v>304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</row>
    <row r="4" spans="1:18" s="20" customFormat="1" ht="30" customHeight="1" x14ac:dyDescent="0.2">
      <c r="A4" s="248" t="s">
        <v>272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</row>
    <row r="5" spans="1:18" ht="30" customHeight="1" x14ac:dyDescent="0.2">
      <c r="D5" s="257" t="s">
        <v>126</v>
      </c>
      <c r="E5" s="257"/>
      <c r="F5" s="257"/>
      <c r="G5" s="257"/>
      <c r="H5" s="257"/>
      <c r="I5" s="257"/>
      <c r="J5" s="257"/>
      <c r="L5" s="257" t="str">
        <f>'درآمد سرمایه گذاری در سهام'!$N$5</f>
        <v>از ابتدای سال مالی تا پایان ماه</v>
      </c>
      <c r="M5" s="257"/>
      <c r="N5" s="257"/>
      <c r="O5" s="257"/>
      <c r="P5" s="257"/>
      <c r="Q5" s="257"/>
      <c r="R5" s="257"/>
    </row>
    <row r="6" spans="1:18" ht="30" customHeight="1" x14ac:dyDescent="0.2">
      <c r="A6" s="250" t="s">
        <v>147</v>
      </c>
      <c r="B6" s="250"/>
      <c r="D6" s="89" t="s">
        <v>148</v>
      </c>
      <c r="F6" s="89" t="s">
        <v>129</v>
      </c>
      <c r="H6" s="89" t="s">
        <v>130</v>
      </c>
      <c r="J6" s="89" t="s">
        <v>14</v>
      </c>
      <c r="L6" s="89" t="s">
        <v>148</v>
      </c>
      <c r="N6" s="89" t="s">
        <v>129</v>
      </c>
      <c r="P6" s="89" t="s">
        <v>130</v>
      </c>
      <c r="R6" s="89" t="s">
        <v>14</v>
      </c>
    </row>
    <row r="7" spans="1:18" ht="30" customHeight="1" x14ac:dyDescent="0.2">
      <c r="A7" s="259" t="s">
        <v>65</v>
      </c>
      <c r="B7" s="259"/>
      <c r="D7" s="119">
        <v>0</v>
      </c>
      <c r="E7" s="120"/>
      <c r="F7" s="119">
        <v>0</v>
      </c>
      <c r="G7" s="120"/>
      <c r="H7" s="121">
        <v>0</v>
      </c>
      <c r="I7" s="120"/>
      <c r="J7" s="119">
        <f>D7+F7+H7</f>
        <v>0</v>
      </c>
      <c r="K7" s="120"/>
      <c r="L7" s="119">
        <v>63699976699</v>
      </c>
      <c r="M7" s="120"/>
      <c r="N7" s="121">
        <v>0</v>
      </c>
      <c r="O7" s="120"/>
      <c r="P7" s="122">
        <v>-15136656250</v>
      </c>
      <c r="Q7" s="120"/>
      <c r="R7" s="119">
        <f>L7+N7+P7</f>
        <v>48563320449</v>
      </c>
    </row>
    <row r="8" spans="1:18" ht="30" customHeight="1" x14ac:dyDescent="0.2">
      <c r="A8" s="260" t="s">
        <v>149</v>
      </c>
      <c r="B8" s="260"/>
      <c r="D8" s="121">
        <v>0</v>
      </c>
      <c r="E8" s="120"/>
      <c r="F8" s="121">
        <v>0</v>
      </c>
      <c r="G8" s="120"/>
      <c r="H8" s="121">
        <v>0</v>
      </c>
      <c r="I8" s="120"/>
      <c r="J8" s="121">
        <f t="shared" ref="J8:J47" si="0">D8+F8+H8</f>
        <v>0</v>
      </c>
      <c r="K8" s="120"/>
      <c r="L8" s="121">
        <v>2303772647</v>
      </c>
      <c r="M8" s="120"/>
      <c r="N8" s="121">
        <v>0</v>
      </c>
      <c r="O8" s="120"/>
      <c r="P8" s="121">
        <v>30625000</v>
      </c>
      <c r="Q8" s="120"/>
      <c r="R8" s="121">
        <f t="shared" ref="R8:R47" si="1">L8+N8+P8</f>
        <v>2334397647</v>
      </c>
    </row>
    <row r="9" spans="1:18" ht="30" customHeight="1" x14ac:dyDescent="0.2">
      <c r="A9" s="260" t="s">
        <v>150</v>
      </c>
      <c r="B9" s="260"/>
      <c r="D9" s="121">
        <v>0</v>
      </c>
      <c r="E9" s="120"/>
      <c r="F9" s="121">
        <v>0</v>
      </c>
      <c r="G9" s="120"/>
      <c r="H9" s="121">
        <v>0</v>
      </c>
      <c r="I9" s="120"/>
      <c r="J9" s="121">
        <f t="shared" si="0"/>
        <v>0</v>
      </c>
      <c r="K9" s="120"/>
      <c r="L9" s="121">
        <v>830465622</v>
      </c>
      <c r="M9" s="120"/>
      <c r="N9" s="121">
        <v>0</v>
      </c>
      <c r="O9" s="120"/>
      <c r="P9" s="121">
        <v>2500000</v>
      </c>
      <c r="Q9" s="120"/>
      <c r="R9" s="121">
        <f t="shared" si="1"/>
        <v>832965622</v>
      </c>
    </row>
    <row r="10" spans="1:18" ht="30" customHeight="1" x14ac:dyDescent="0.2">
      <c r="A10" s="260" t="s">
        <v>151</v>
      </c>
      <c r="B10" s="260"/>
      <c r="D10" s="121">
        <v>0</v>
      </c>
      <c r="E10" s="120"/>
      <c r="F10" s="121">
        <v>0</v>
      </c>
      <c r="G10" s="120"/>
      <c r="H10" s="121">
        <v>0</v>
      </c>
      <c r="I10" s="120"/>
      <c r="J10" s="121">
        <f t="shared" si="0"/>
        <v>0</v>
      </c>
      <c r="K10" s="120"/>
      <c r="L10" s="121">
        <v>2433957924</v>
      </c>
      <c r="M10" s="120"/>
      <c r="N10" s="121">
        <v>0</v>
      </c>
      <c r="O10" s="120"/>
      <c r="P10" s="121">
        <v>4955630451</v>
      </c>
      <c r="Q10" s="120"/>
      <c r="R10" s="121">
        <f t="shared" si="1"/>
        <v>7389588375</v>
      </c>
    </row>
    <row r="11" spans="1:18" ht="30" customHeight="1" x14ac:dyDescent="0.2">
      <c r="A11" s="260" t="s">
        <v>152</v>
      </c>
      <c r="B11" s="260"/>
      <c r="D11" s="121">
        <v>0</v>
      </c>
      <c r="E11" s="120"/>
      <c r="F11" s="121">
        <v>0</v>
      </c>
      <c r="G11" s="120"/>
      <c r="H11" s="121">
        <v>0</v>
      </c>
      <c r="I11" s="120"/>
      <c r="J11" s="121">
        <f t="shared" si="0"/>
        <v>0</v>
      </c>
      <c r="K11" s="120"/>
      <c r="L11" s="121">
        <v>0</v>
      </c>
      <c r="M11" s="120"/>
      <c r="N11" s="121">
        <v>0</v>
      </c>
      <c r="O11" s="120"/>
      <c r="P11" s="121">
        <v>2252879222</v>
      </c>
      <c r="Q11" s="120"/>
      <c r="R11" s="121">
        <f t="shared" si="1"/>
        <v>2252879222</v>
      </c>
    </row>
    <row r="12" spans="1:18" ht="30" customHeight="1" x14ac:dyDescent="0.2">
      <c r="A12" s="260" t="s">
        <v>153</v>
      </c>
      <c r="B12" s="260"/>
      <c r="D12" s="121">
        <v>0</v>
      </c>
      <c r="E12" s="120"/>
      <c r="F12" s="121">
        <v>0</v>
      </c>
      <c r="G12" s="120"/>
      <c r="H12" s="121">
        <v>0</v>
      </c>
      <c r="I12" s="120"/>
      <c r="J12" s="121">
        <f t="shared" si="0"/>
        <v>0</v>
      </c>
      <c r="K12" s="120"/>
      <c r="L12" s="121">
        <v>0</v>
      </c>
      <c r="M12" s="120"/>
      <c r="N12" s="121">
        <v>0</v>
      </c>
      <c r="O12" s="120"/>
      <c r="P12" s="121">
        <v>4513615830</v>
      </c>
      <c r="Q12" s="120"/>
      <c r="R12" s="121">
        <f t="shared" si="1"/>
        <v>4513615830</v>
      </c>
    </row>
    <row r="13" spans="1:18" ht="30" customHeight="1" x14ac:dyDescent="0.2">
      <c r="A13" s="260" t="s">
        <v>154</v>
      </c>
      <c r="B13" s="260"/>
      <c r="D13" s="121">
        <v>0</v>
      </c>
      <c r="E13" s="120"/>
      <c r="F13" s="121">
        <v>0</v>
      </c>
      <c r="G13" s="120"/>
      <c r="H13" s="121">
        <v>0</v>
      </c>
      <c r="I13" s="120"/>
      <c r="J13" s="121">
        <f t="shared" si="0"/>
        <v>0</v>
      </c>
      <c r="K13" s="120"/>
      <c r="L13" s="121">
        <v>0</v>
      </c>
      <c r="M13" s="120"/>
      <c r="N13" s="121">
        <v>0</v>
      </c>
      <c r="O13" s="120"/>
      <c r="P13" s="121">
        <v>5727988726</v>
      </c>
      <c r="Q13" s="120"/>
      <c r="R13" s="121">
        <f t="shared" si="1"/>
        <v>5727988726</v>
      </c>
    </row>
    <row r="14" spans="1:18" ht="30" customHeight="1" x14ac:dyDescent="0.2">
      <c r="A14" s="260" t="s">
        <v>155</v>
      </c>
      <c r="B14" s="260"/>
      <c r="D14" s="121">
        <v>0</v>
      </c>
      <c r="E14" s="120"/>
      <c r="F14" s="121">
        <v>0</v>
      </c>
      <c r="G14" s="120"/>
      <c r="H14" s="121">
        <v>0</v>
      </c>
      <c r="I14" s="120"/>
      <c r="J14" s="121">
        <f t="shared" si="0"/>
        <v>0</v>
      </c>
      <c r="K14" s="120"/>
      <c r="L14" s="121">
        <v>0</v>
      </c>
      <c r="M14" s="120"/>
      <c r="N14" s="121">
        <v>0</v>
      </c>
      <c r="O14" s="120"/>
      <c r="P14" s="121">
        <v>1740407010</v>
      </c>
      <c r="Q14" s="120"/>
      <c r="R14" s="121">
        <f t="shared" si="1"/>
        <v>1740407010</v>
      </c>
    </row>
    <row r="15" spans="1:18" ht="30" customHeight="1" x14ac:dyDescent="0.2">
      <c r="A15" s="260" t="s">
        <v>156</v>
      </c>
      <c r="B15" s="260"/>
      <c r="D15" s="121">
        <v>0</v>
      </c>
      <c r="E15" s="120"/>
      <c r="F15" s="121">
        <v>0</v>
      </c>
      <c r="G15" s="120"/>
      <c r="H15" s="121">
        <v>0</v>
      </c>
      <c r="I15" s="120"/>
      <c r="J15" s="121">
        <f t="shared" si="0"/>
        <v>0</v>
      </c>
      <c r="K15" s="120"/>
      <c r="L15" s="121">
        <v>0</v>
      </c>
      <c r="M15" s="120"/>
      <c r="N15" s="121">
        <v>0</v>
      </c>
      <c r="O15" s="120"/>
      <c r="P15" s="121">
        <v>684407956</v>
      </c>
      <c r="Q15" s="120"/>
      <c r="R15" s="121">
        <f t="shared" si="1"/>
        <v>684407956</v>
      </c>
    </row>
    <row r="16" spans="1:18" ht="30" customHeight="1" x14ac:dyDescent="0.2">
      <c r="A16" s="260" t="s">
        <v>157</v>
      </c>
      <c r="B16" s="260"/>
      <c r="D16" s="121">
        <v>0</v>
      </c>
      <c r="E16" s="120"/>
      <c r="F16" s="121">
        <v>0</v>
      </c>
      <c r="G16" s="120"/>
      <c r="H16" s="121">
        <v>0</v>
      </c>
      <c r="I16" s="120"/>
      <c r="J16" s="121">
        <f t="shared" si="0"/>
        <v>0</v>
      </c>
      <c r="K16" s="120"/>
      <c r="L16" s="121">
        <v>0</v>
      </c>
      <c r="M16" s="120"/>
      <c r="N16" s="121">
        <v>0</v>
      </c>
      <c r="O16" s="120"/>
      <c r="P16" s="121">
        <v>2307954944</v>
      </c>
      <c r="Q16" s="120"/>
      <c r="R16" s="121">
        <f t="shared" si="1"/>
        <v>2307954944</v>
      </c>
    </row>
    <row r="17" spans="1:18" ht="30" customHeight="1" x14ac:dyDescent="0.2">
      <c r="A17" s="260" t="s">
        <v>158</v>
      </c>
      <c r="B17" s="260"/>
      <c r="D17" s="121">
        <v>0</v>
      </c>
      <c r="E17" s="120"/>
      <c r="F17" s="121">
        <v>0</v>
      </c>
      <c r="G17" s="120"/>
      <c r="H17" s="121">
        <v>0</v>
      </c>
      <c r="I17" s="120"/>
      <c r="J17" s="121">
        <f t="shared" si="0"/>
        <v>0</v>
      </c>
      <c r="K17" s="120"/>
      <c r="L17" s="121">
        <v>0</v>
      </c>
      <c r="M17" s="120"/>
      <c r="N17" s="121">
        <v>0</v>
      </c>
      <c r="O17" s="120"/>
      <c r="P17" s="121">
        <v>3958477520</v>
      </c>
      <c r="Q17" s="120"/>
      <c r="R17" s="121">
        <f t="shared" si="1"/>
        <v>3958477520</v>
      </c>
    </row>
    <row r="18" spans="1:18" ht="30" customHeight="1" x14ac:dyDescent="0.2">
      <c r="A18" s="260" t="s">
        <v>159</v>
      </c>
      <c r="B18" s="260"/>
      <c r="D18" s="121">
        <v>0</v>
      </c>
      <c r="E18" s="120"/>
      <c r="F18" s="121">
        <v>0</v>
      </c>
      <c r="G18" s="120"/>
      <c r="H18" s="121">
        <v>0</v>
      </c>
      <c r="I18" s="120"/>
      <c r="J18" s="121">
        <f t="shared" si="0"/>
        <v>0</v>
      </c>
      <c r="K18" s="120"/>
      <c r="L18" s="121">
        <v>0</v>
      </c>
      <c r="M18" s="120"/>
      <c r="N18" s="121">
        <v>0</v>
      </c>
      <c r="O18" s="120"/>
      <c r="P18" s="121">
        <v>1545509112</v>
      </c>
      <c r="Q18" s="120"/>
      <c r="R18" s="121">
        <f t="shared" si="1"/>
        <v>1545509112</v>
      </c>
    </row>
    <row r="19" spans="1:18" ht="30" customHeight="1" x14ac:dyDescent="0.2">
      <c r="A19" s="260" t="s">
        <v>160</v>
      </c>
      <c r="B19" s="260"/>
      <c r="D19" s="121">
        <v>0</v>
      </c>
      <c r="E19" s="120"/>
      <c r="F19" s="121">
        <v>0</v>
      </c>
      <c r="G19" s="120"/>
      <c r="H19" s="121">
        <v>0</v>
      </c>
      <c r="I19" s="120"/>
      <c r="J19" s="121">
        <f t="shared" si="0"/>
        <v>0</v>
      </c>
      <c r="K19" s="120"/>
      <c r="L19" s="121">
        <v>0</v>
      </c>
      <c r="M19" s="120"/>
      <c r="N19" s="121">
        <v>0</v>
      </c>
      <c r="O19" s="120"/>
      <c r="P19" s="121">
        <v>5001783422</v>
      </c>
      <c r="Q19" s="120"/>
      <c r="R19" s="121">
        <f t="shared" si="1"/>
        <v>5001783422</v>
      </c>
    </row>
    <row r="20" spans="1:18" ht="30" customHeight="1" x14ac:dyDescent="0.2">
      <c r="A20" s="260" t="s">
        <v>161</v>
      </c>
      <c r="B20" s="260"/>
      <c r="D20" s="121">
        <v>0</v>
      </c>
      <c r="E20" s="120"/>
      <c r="F20" s="121">
        <v>0</v>
      </c>
      <c r="G20" s="120"/>
      <c r="H20" s="121">
        <v>0</v>
      </c>
      <c r="I20" s="120"/>
      <c r="J20" s="121">
        <f t="shared" si="0"/>
        <v>0</v>
      </c>
      <c r="K20" s="120"/>
      <c r="L20" s="121">
        <v>0</v>
      </c>
      <c r="M20" s="120"/>
      <c r="N20" s="121">
        <v>0</v>
      </c>
      <c r="O20" s="120"/>
      <c r="P20" s="121">
        <v>780231019</v>
      </c>
      <c r="Q20" s="120"/>
      <c r="R20" s="121">
        <f t="shared" si="1"/>
        <v>780231019</v>
      </c>
    </row>
    <row r="21" spans="1:18" ht="30" customHeight="1" x14ac:dyDescent="0.2">
      <c r="A21" s="260" t="s">
        <v>162</v>
      </c>
      <c r="B21" s="260"/>
      <c r="D21" s="121">
        <v>0</v>
      </c>
      <c r="E21" s="120"/>
      <c r="F21" s="121">
        <v>0</v>
      </c>
      <c r="G21" s="120"/>
      <c r="H21" s="121">
        <v>0</v>
      </c>
      <c r="I21" s="120"/>
      <c r="J21" s="121">
        <f t="shared" si="0"/>
        <v>0</v>
      </c>
      <c r="K21" s="120"/>
      <c r="L21" s="122">
        <v>-5054916874</v>
      </c>
      <c r="M21" s="120"/>
      <c r="N21" s="121">
        <v>0</v>
      </c>
      <c r="O21" s="120"/>
      <c r="P21" s="121">
        <v>337724777</v>
      </c>
      <c r="Q21" s="120"/>
      <c r="R21" s="121">
        <f t="shared" si="1"/>
        <v>-4717192097</v>
      </c>
    </row>
    <row r="22" spans="1:18" ht="30" customHeight="1" x14ac:dyDescent="0.2">
      <c r="A22" s="260" t="s">
        <v>163</v>
      </c>
      <c r="B22" s="260"/>
      <c r="D22" s="121">
        <v>0</v>
      </c>
      <c r="E22" s="120"/>
      <c r="F22" s="121">
        <v>0</v>
      </c>
      <c r="G22" s="120"/>
      <c r="H22" s="121">
        <v>0</v>
      </c>
      <c r="I22" s="120"/>
      <c r="J22" s="121">
        <f t="shared" si="0"/>
        <v>0</v>
      </c>
      <c r="K22" s="120"/>
      <c r="L22" s="121">
        <v>0</v>
      </c>
      <c r="M22" s="120"/>
      <c r="N22" s="121">
        <v>0</v>
      </c>
      <c r="O22" s="120"/>
      <c r="P22" s="121">
        <v>707881574</v>
      </c>
      <c r="Q22" s="120"/>
      <c r="R22" s="121">
        <f t="shared" si="1"/>
        <v>707881574</v>
      </c>
    </row>
    <row r="23" spans="1:18" ht="30" customHeight="1" x14ac:dyDescent="0.2">
      <c r="A23" s="260" t="s">
        <v>164</v>
      </c>
      <c r="B23" s="260"/>
      <c r="D23" s="121">
        <v>0</v>
      </c>
      <c r="E23" s="120"/>
      <c r="F23" s="121">
        <v>0</v>
      </c>
      <c r="G23" s="120"/>
      <c r="H23" s="121">
        <v>0</v>
      </c>
      <c r="I23" s="120"/>
      <c r="J23" s="121">
        <f t="shared" si="0"/>
        <v>0</v>
      </c>
      <c r="K23" s="120"/>
      <c r="L23" s="121">
        <v>2050106476</v>
      </c>
      <c r="M23" s="120"/>
      <c r="N23" s="121">
        <v>0</v>
      </c>
      <c r="O23" s="120"/>
      <c r="P23" s="121">
        <v>3230991904</v>
      </c>
      <c r="Q23" s="120"/>
      <c r="R23" s="121">
        <f t="shared" si="1"/>
        <v>5281098380</v>
      </c>
    </row>
    <row r="24" spans="1:18" ht="30" customHeight="1" x14ac:dyDescent="0.2">
      <c r="A24" s="260" t="s">
        <v>165</v>
      </c>
      <c r="B24" s="260"/>
      <c r="D24" s="121">
        <v>0</v>
      </c>
      <c r="E24" s="120"/>
      <c r="F24" s="121">
        <v>0</v>
      </c>
      <c r="G24" s="120"/>
      <c r="H24" s="121">
        <v>0</v>
      </c>
      <c r="I24" s="120"/>
      <c r="J24" s="121">
        <f t="shared" si="0"/>
        <v>0</v>
      </c>
      <c r="K24" s="120"/>
      <c r="L24" s="121">
        <v>0</v>
      </c>
      <c r="M24" s="120"/>
      <c r="N24" s="121">
        <v>0</v>
      </c>
      <c r="O24" s="120"/>
      <c r="P24" s="121">
        <v>201613466</v>
      </c>
      <c r="Q24" s="120"/>
      <c r="R24" s="121">
        <f t="shared" si="1"/>
        <v>201613466</v>
      </c>
    </row>
    <row r="25" spans="1:18" ht="30" customHeight="1" x14ac:dyDescent="0.2">
      <c r="A25" s="260" t="s">
        <v>166</v>
      </c>
      <c r="B25" s="260"/>
      <c r="D25" s="121">
        <v>0</v>
      </c>
      <c r="E25" s="120"/>
      <c r="F25" s="121">
        <v>0</v>
      </c>
      <c r="G25" s="120"/>
      <c r="H25" s="121">
        <v>0</v>
      </c>
      <c r="I25" s="120"/>
      <c r="J25" s="121">
        <f t="shared" si="0"/>
        <v>0</v>
      </c>
      <c r="K25" s="120"/>
      <c r="L25" s="121">
        <v>263076257</v>
      </c>
      <c r="M25" s="120"/>
      <c r="N25" s="121">
        <v>0</v>
      </c>
      <c r="O25" s="120"/>
      <c r="P25" s="122">
        <v>-623886900</v>
      </c>
      <c r="Q25" s="120"/>
      <c r="R25" s="121">
        <f t="shared" si="1"/>
        <v>-360810643</v>
      </c>
    </row>
    <row r="26" spans="1:18" ht="30" customHeight="1" x14ac:dyDescent="0.2">
      <c r="A26" s="260" t="s">
        <v>167</v>
      </c>
      <c r="B26" s="260"/>
      <c r="D26" s="121">
        <v>0</v>
      </c>
      <c r="E26" s="120"/>
      <c r="F26" s="121">
        <v>0</v>
      </c>
      <c r="G26" s="120"/>
      <c r="H26" s="121">
        <v>0</v>
      </c>
      <c r="I26" s="120"/>
      <c r="J26" s="121">
        <f t="shared" si="0"/>
        <v>0</v>
      </c>
      <c r="K26" s="120"/>
      <c r="L26" s="121">
        <v>0</v>
      </c>
      <c r="M26" s="120"/>
      <c r="N26" s="121">
        <v>0</v>
      </c>
      <c r="O26" s="120"/>
      <c r="P26" s="121">
        <v>507917930</v>
      </c>
      <c r="Q26" s="120"/>
      <c r="R26" s="121">
        <f t="shared" si="1"/>
        <v>507917930</v>
      </c>
    </row>
    <row r="27" spans="1:18" ht="30" customHeight="1" x14ac:dyDescent="0.2">
      <c r="A27" s="260" t="s">
        <v>168</v>
      </c>
      <c r="B27" s="260"/>
      <c r="D27" s="121">
        <v>0</v>
      </c>
      <c r="E27" s="120"/>
      <c r="F27" s="121">
        <v>0</v>
      </c>
      <c r="G27" s="120"/>
      <c r="H27" s="121">
        <v>0</v>
      </c>
      <c r="I27" s="120"/>
      <c r="J27" s="121">
        <f t="shared" si="0"/>
        <v>0</v>
      </c>
      <c r="K27" s="120"/>
      <c r="L27" s="121">
        <v>0</v>
      </c>
      <c r="M27" s="120"/>
      <c r="N27" s="121">
        <v>0</v>
      </c>
      <c r="O27" s="120"/>
      <c r="P27" s="121">
        <v>196289427</v>
      </c>
      <c r="Q27" s="120"/>
      <c r="R27" s="121">
        <f t="shared" si="1"/>
        <v>196289427</v>
      </c>
    </row>
    <row r="28" spans="1:18" ht="30" customHeight="1" x14ac:dyDescent="0.2">
      <c r="A28" s="260" t="s">
        <v>169</v>
      </c>
      <c r="B28" s="260"/>
      <c r="D28" s="121">
        <v>0</v>
      </c>
      <c r="E28" s="120"/>
      <c r="F28" s="121">
        <v>0</v>
      </c>
      <c r="G28" s="120"/>
      <c r="H28" s="121">
        <v>0</v>
      </c>
      <c r="I28" s="120"/>
      <c r="J28" s="121">
        <f t="shared" si="0"/>
        <v>0</v>
      </c>
      <c r="K28" s="120"/>
      <c r="L28" s="121">
        <v>0</v>
      </c>
      <c r="M28" s="120"/>
      <c r="N28" s="121">
        <v>0</v>
      </c>
      <c r="O28" s="120"/>
      <c r="P28" s="121">
        <v>8104669803</v>
      </c>
      <c r="Q28" s="120"/>
      <c r="R28" s="121">
        <f t="shared" si="1"/>
        <v>8104669803</v>
      </c>
    </row>
    <row r="29" spans="1:18" ht="30" customHeight="1" x14ac:dyDescent="0.2">
      <c r="A29" s="260" t="s">
        <v>170</v>
      </c>
      <c r="B29" s="260"/>
      <c r="D29" s="121">
        <v>0</v>
      </c>
      <c r="E29" s="120"/>
      <c r="F29" s="121">
        <v>0</v>
      </c>
      <c r="G29" s="120"/>
      <c r="H29" s="121">
        <v>0</v>
      </c>
      <c r="I29" s="120"/>
      <c r="J29" s="121">
        <f t="shared" si="0"/>
        <v>0</v>
      </c>
      <c r="K29" s="120"/>
      <c r="L29" s="121">
        <v>0</v>
      </c>
      <c r="M29" s="120"/>
      <c r="N29" s="121">
        <v>0</v>
      </c>
      <c r="O29" s="120"/>
      <c r="P29" s="121">
        <v>380441036</v>
      </c>
      <c r="Q29" s="120"/>
      <c r="R29" s="121">
        <f t="shared" si="1"/>
        <v>380441036</v>
      </c>
    </row>
    <row r="30" spans="1:18" ht="30" customHeight="1" x14ac:dyDescent="0.2">
      <c r="A30" s="260" t="s">
        <v>171</v>
      </c>
      <c r="B30" s="260"/>
      <c r="D30" s="121">
        <v>0</v>
      </c>
      <c r="E30" s="120"/>
      <c r="F30" s="121">
        <v>0</v>
      </c>
      <c r="G30" s="120"/>
      <c r="H30" s="121">
        <v>0</v>
      </c>
      <c r="I30" s="120"/>
      <c r="J30" s="121">
        <f t="shared" si="0"/>
        <v>0</v>
      </c>
      <c r="K30" s="120"/>
      <c r="L30" s="121">
        <v>0</v>
      </c>
      <c r="M30" s="120"/>
      <c r="N30" s="121">
        <v>0</v>
      </c>
      <c r="O30" s="120"/>
      <c r="P30" s="121">
        <v>125967166</v>
      </c>
      <c r="Q30" s="120"/>
      <c r="R30" s="121">
        <f t="shared" si="1"/>
        <v>125967166</v>
      </c>
    </row>
    <row r="31" spans="1:18" ht="30" customHeight="1" x14ac:dyDescent="0.2">
      <c r="A31" s="260" t="s">
        <v>172</v>
      </c>
      <c r="B31" s="260"/>
      <c r="D31" s="121">
        <v>0</v>
      </c>
      <c r="E31" s="120"/>
      <c r="F31" s="121">
        <v>0</v>
      </c>
      <c r="G31" s="120"/>
      <c r="H31" s="121">
        <v>0</v>
      </c>
      <c r="I31" s="120"/>
      <c r="J31" s="121">
        <f t="shared" si="0"/>
        <v>0</v>
      </c>
      <c r="K31" s="120"/>
      <c r="L31" s="121">
        <v>43943210924</v>
      </c>
      <c r="M31" s="120"/>
      <c r="N31" s="121">
        <v>0</v>
      </c>
      <c r="O31" s="120"/>
      <c r="P31" s="121">
        <v>1016131250</v>
      </c>
      <c r="Q31" s="120"/>
      <c r="R31" s="121">
        <f t="shared" si="1"/>
        <v>44959342174</v>
      </c>
    </row>
    <row r="32" spans="1:18" ht="30" customHeight="1" x14ac:dyDescent="0.2">
      <c r="A32" s="260" t="s">
        <v>70</v>
      </c>
      <c r="B32" s="260"/>
      <c r="D32" s="121">
        <v>1506730756</v>
      </c>
      <c r="E32" s="120"/>
      <c r="F32" s="216">
        <v>1</v>
      </c>
      <c r="G32" s="120"/>
      <c r="H32" s="121">
        <v>0</v>
      </c>
      <c r="I32" s="120"/>
      <c r="J32" s="216">
        <f t="shared" si="0"/>
        <v>1506730757</v>
      </c>
      <c r="K32" s="120"/>
      <c r="L32" s="121">
        <f>'سود اوراق بهادار'!Q11</f>
        <v>16632018370</v>
      </c>
      <c r="M32" s="120"/>
      <c r="N32" s="122">
        <v>-3656837079</v>
      </c>
      <c r="O32" s="120"/>
      <c r="P32" s="121">
        <v>34843686</v>
      </c>
      <c r="Q32" s="120"/>
      <c r="R32" s="121">
        <f t="shared" si="1"/>
        <v>13010024977</v>
      </c>
    </row>
    <row r="33" spans="1:18" ht="30" customHeight="1" x14ac:dyDescent="0.2">
      <c r="A33" s="260" t="s">
        <v>59</v>
      </c>
      <c r="B33" s="260"/>
      <c r="D33" s="121">
        <f>'سود اوراق بهادار'!K7</f>
        <v>14649851993</v>
      </c>
      <c r="E33" s="120"/>
      <c r="F33" s="121">
        <v>48991118750</v>
      </c>
      <c r="G33" s="120"/>
      <c r="H33" s="121">
        <v>0</v>
      </c>
      <c r="I33" s="120"/>
      <c r="J33" s="216">
        <f t="shared" si="0"/>
        <v>63640970743</v>
      </c>
      <c r="K33" s="120"/>
      <c r="L33" s="121">
        <f>'سود اوراق بهادار'!Q7</f>
        <v>84020589648</v>
      </c>
      <c r="M33" s="120"/>
      <c r="N33" s="216">
        <v>48900493750</v>
      </c>
      <c r="O33" s="120"/>
      <c r="P33" s="121">
        <v>0</v>
      </c>
      <c r="Q33" s="120"/>
      <c r="R33" s="121">
        <f t="shared" si="1"/>
        <v>132921083398</v>
      </c>
    </row>
    <row r="34" spans="1:18" ht="30" customHeight="1" x14ac:dyDescent="0.2">
      <c r="A34" s="260" t="s">
        <v>78</v>
      </c>
      <c r="B34" s="260"/>
      <c r="D34" s="121">
        <f>'سود اوراق بهادار'!K8</f>
        <v>5469109575</v>
      </c>
      <c r="E34" s="120"/>
      <c r="F34" s="121">
        <v>15997100000</v>
      </c>
      <c r="G34" s="120"/>
      <c r="H34" s="121">
        <v>0</v>
      </c>
      <c r="I34" s="120"/>
      <c r="J34" s="216">
        <f t="shared" si="0"/>
        <v>21466209575</v>
      </c>
      <c r="K34" s="120"/>
      <c r="L34" s="121">
        <f>'سود اوراق بهادار'!Q8</f>
        <v>45565303439</v>
      </c>
      <c r="M34" s="120"/>
      <c r="N34" s="122">
        <v>15960850000</v>
      </c>
      <c r="O34" s="120"/>
      <c r="P34" s="121">
        <v>0</v>
      </c>
      <c r="Q34" s="120"/>
      <c r="R34" s="121">
        <f t="shared" si="1"/>
        <v>61526153439</v>
      </c>
    </row>
    <row r="35" spans="1:18" ht="30" customHeight="1" x14ac:dyDescent="0.2">
      <c r="A35" s="260" t="s">
        <v>73</v>
      </c>
      <c r="B35" s="260"/>
      <c r="D35" s="121">
        <f>'سود اوراق بهادار'!K9</f>
        <v>1758354055</v>
      </c>
      <c r="E35" s="120"/>
      <c r="F35" s="121">
        <v>0</v>
      </c>
      <c r="G35" s="120"/>
      <c r="H35" s="121">
        <v>0</v>
      </c>
      <c r="I35" s="120"/>
      <c r="J35" s="216">
        <f t="shared" si="0"/>
        <v>1758354055</v>
      </c>
      <c r="K35" s="120"/>
      <c r="L35" s="121">
        <f>'سود اوراق بهادار'!Q9</f>
        <v>17874776372</v>
      </c>
      <c r="M35" s="120"/>
      <c r="N35" s="121">
        <v>1342315941</v>
      </c>
      <c r="O35" s="120"/>
      <c r="P35" s="121">
        <v>0</v>
      </c>
      <c r="Q35" s="120"/>
      <c r="R35" s="121">
        <f t="shared" si="1"/>
        <v>19217092313</v>
      </c>
    </row>
    <row r="36" spans="1:18" ht="30" customHeight="1" x14ac:dyDescent="0.2">
      <c r="A36" s="260" t="s">
        <v>76</v>
      </c>
      <c r="B36" s="260"/>
      <c r="D36" s="121">
        <f>'سود اوراق بهادار'!K10</f>
        <v>1727068307</v>
      </c>
      <c r="E36" s="120"/>
      <c r="F36" s="121">
        <v>0</v>
      </c>
      <c r="G36" s="120"/>
      <c r="H36" s="121">
        <v>0</v>
      </c>
      <c r="I36" s="120"/>
      <c r="J36" s="216">
        <f t="shared" si="0"/>
        <v>1727068307</v>
      </c>
      <c r="K36" s="120"/>
      <c r="L36" s="121">
        <f>'سود اوراق بهادار'!Q10</f>
        <v>18373050118</v>
      </c>
      <c r="M36" s="120"/>
      <c r="N36" s="117">
        <v>-212641450</v>
      </c>
      <c r="O36" s="120"/>
      <c r="P36" s="121">
        <v>0</v>
      </c>
      <c r="Q36" s="120"/>
      <c r="R36" s="121">
        <f t="shared" si="1"/>
        <v>18160408668</v>
      </c>
    </row>
    <row r="37" spans="1:18" ht="30" customHeight="1" x14ac:dyDescent="0.2">
      <c r="A37" s="260" t="s">
        <v>62</v>
      </c>
      <c r="B37" s="260"/>
      <c r="D37" s="121">
        <v>10316155919</v>
      </c>
      <c r="E37" s="120"/>
      <c r="F37" s="121">
        <v>0</v>
      </c>
      <c r="G37" s="120"/>
      <c r="H37" s="121">
        <v>0</v>
      </c>
      <c r="I37" s="120"/>
      <c r="J37" s="216">
        <f t="shared" si="0"/>
        <v>10316155919</v>
      </c>
      <c r="K37" s="120"/>
      <c r="L37" s="121">
        <v>109273495945</v>
      </c>
      <c r="M37" s="120"/>
      <c r="N37" s="121">
        <v>8996520000</v>
      </c>
      <c r="O37" s="120"/>
      <c r="P37" s="121">
        <v>0</v>
      </c>
      <c r="Q37" s="120"/>
      <c r="R37" s="121">
        <f t="shared" si="1"/>
        <v>118270015945</v>
      </c>
    </row>
    <row r="38" spans="1:18" ht="30" customHeight="1" x14ac:dyDescent="0.2">
      <c r="A38" s="260" t="s">
        <v>67</v>
      </c>
      <c r="B38" s="260"/>
      <c r="D38" s="121">
        <v>6336678322</v>
      </c>
      <c r="E38" s="120"/>
      <c r="F38" s="117">
        <v>1</v>
      </c>
      <c r="G38" s="120"/>
      <c r="H38" s="121">
        <v>0</v>
      </c>
      <c r="I38" s="120"/>
      <c r="J38" s="216">
        <f t="shared" si="0"/>
        <v>6336678323</v>
      </c>
      <c r="K38" s="120"/>
      <c r="L38" s="121">
        <v>62613354669</v>
      </c>
      <c r="M38" s="120"/>
      <c r="N38" s="216">
        <v>16423285971</v>
      </c>
      <c r="O38" s="120"/>
      <c r="P38" s="121">
        <v>1188043650</v>
      </c>
      <c r="Q38" s="120"/>
      <c r="R38" s="121">
        <f t="shared" si="1"/>
        <v>80224684290</v>
      </c>
    </row>
    <row r="39" spans="1:18" ht="30" customHeight="1" x14ac:dyDescent="0.2">
      <c r="A39" s="260" t="s">
        <v>54</v>
      </c>
      <c r="B39" s="260"/>
      <c r="D39" s="121">
        <v>0</v>
      </c>
      <c r="E39" s="120"/>
      <c r="F39" s="121">
        <v>3642085493</v>
      </c>
      <c r="G39" s="120"/>
      <c r="H39" s="121">
        <v>0</v>
      </c>
      <c r="I39" s="120"/>
      <c r="J39" s="216">
        <f t="shared" si="0"/>
        <v>3642085493</v>
      </c>
      <c r="K39" s="120"/>
      <c r="L39" s="121">
        <v>0</v>
      </c>
      <c r="M39" s="120"/>
      <c r="N39" s="121">
        <v>4500343672</v>
      </c>
      <c r="O39" s="120"/>
      <c r="P39" s="121">
        <v>0</v>
      </c>
      <c r="Q39" s="120"/>
      <c r="R39" s="121">
        <f t="shared" si="1"/>
        <v>4500343672</v>
      </c>
    </row>
    <row r="40" spans="1:18" ht="30" customHeight="1" x14ac:dyDescent="0.2">
      <c r="A40" s="260" t="s">
        <v>57</v>
      </c>
      <c r="B40" s="260"/>
      <c r="D40" s="121">
        <v>0</v>
      </c>
      <c r="E40" s="120"/>
      <c r="F40" s="216">
        <v>1891472743</v>
      </c>
      <c r="G40" s="120"/>
      <c r="H40" s="121">
        <v>0</v>
      </c>
      <c r="I40" s="120"/>
      <c r="J40" s="216">
        <f t="shared" si="0"/>
        <v>1891472743</v>
      </c>
      <c r="K40" s="120"/>
      <c r="L40" s="121">
        <v>0</v>
      </c>
      <c r="M40" s="120"/>
      <c r="N40" s="121">
        <v>2054823015</v>
      </c>
      <c r="O40" s="120"/>
      <c r="P40" s="121">
        <v>0</v>
      </c>
      <c r="Q40" s="120"/>
      <c r="R40" s="121">
        <f t="shared" si="1"/>
        <v>2054823015</v>
      </c>
    </row>
    <row r="41" spans="1:18" ht="30" customHeight="1" x14ac:dyDescent="0.2">
      <c r="A41" s="260" t="s">
        <v>48</v>
      </c>
      <c r="B41" s="260"/>
      <c r="D41" s="121">
        <v>0</v>
      </c>
      <c r="E41" s="120"/>
      <c r="F41" s="121">
        <v>1579307753</v>
      </c>
      <c r="G41" s="120"/>
      <c r="H41" s="121">
        <v>0</v>
      </c>
      <c r="I41" s="120"/>
      <c r="J41" s="216">
        <f t="shared" si="0"/>
        <v>1579307753</v>
      </c>
      <c r="K41" s="120"/>
      <c r="L41" s="121">
        <v>0</v>
      </c>
      <c r="M41" s="120"/>
      <c r="N41" s="121">
        <v>1976212438</v>
      </c>
      <c r="O41" s="120"/>
      <c r="P41" s="121">
        <v>0</v>
      </c>
      <c r="Q41" s="120"/>
      <c r="R41" s="121">
        <f t="shared" si="1"/>
        <v>1976212438</v>
      </c>
    </row>
    <row r="42" spans="1:18" ht="30" customHeight="1" x14ac:dyDescent="0.2">
      <c r="A42" s="260" t="s">
        <v>81</v>
      </c>
      <c r="B42" s="260"/>
      <c r="D42" s="121">
        <v>0</v>
      </c>
      <c r="E42" s="120"/>
      <c r="F42" s="216">
        <v>6567284072</v>
      </c>
      <c r="G42" s="120"/>
      <c r="H42" s="121">
        <v>0</v>
      </c>
      <c r="I42" s="120"/>
      <c r="J42" s="216">
        <f t="shared" si="0"/>
        <v>6567284072</v>
      </c>
      <c r="K42" s="120"/>
      <c r="L42" s="121">
        <v>0</v>
      </c>
      <c r="M42" s="120"/>
      <c r="N42" s="121">
        <v>6961855350</v>
      </c>
      <c r="O42" s="120"/>
      <c r="P42" s="121">
        <v>5911237</v>
      </c>
      <c r="Q42" s="120"/>
      <c r="R42" s="121">
        <f t="shared" si="1"/>
        <v>6967766587</v>
      </c>
    </row>
    <row r="43" spans="1:18" ht="30" customHeight="1" x14ac:dyDescent="0.2">
      <c r="A43" s="260" t="s">
        <v>52</v>
      </c>
      <c r="B43" s="260"/>
      <c r="D43" s="121">
        <v>0</v>
      </c>
      <c r="E43" s="120"/>
      <c r="F43" s="216">
        <v>6807485522</v>
      </c>
      <c r="G43" s="120"/>
      <c r="H43" s="121">
        <v>0</v>
      </c>
      <c r="I43" s="120"/>
      <c r="J43" s="216">
        <f t="shared" si="0"/>
        <v>6807485522</v>
      </c>
      <c r="K43" s="120"/>
      <c r="L43" s="121">
        <v>0</v>
      </c>
      <c r="M43" s="120"/>
      <c r="N43" s="121">
        <v>10780720160</v>
      </c>
      <c r="O43" s="120"/>
      <c r="P43" s="121">
        <v>0</v>
      </c>
      <c r="Q43" s="120"/>
      <c r="R43" s="121">
        <f t="shared" si="1"/>
        <v>10780720160</v>
      </c>
    </row>
    <row r="44" spans="1:18" ht="30" customHeight="1" x14ac:dyDescent="0.2">
      <c r="A44" s="260" t="s">
        <v>275</v>
      </c>
      <c r="B44" s="260"/>
      <c r="D44" s="121">
        <v>0</v>
      </c>
      <c r="E44" s="120"/>
      <c r="F44" s="216">
        <v>11551711398</v>
      </c>
      <c r="G44" s="120"/>
      <c r="H44" s="121">
        <v>0</v>
      </c>
      <c r="I44" s="120"/>
      <c r="J44" s="216">
        <f t="shared" si="0"/>
        <v>11551711398</v>
      </c>
      <c r="K44" s="120"/>
      <c r="L44" s="121">
        <v>0</v>
      </c>
      <c r="M44" s="120"/>
      <c r="N44" s="216">
        <v>10869349010</v>
      </c>
      <c r="O44" s="120"/>
      <c r="P44" s="121">
        <v>0</v>
      </c>
      <c r="Q44" s="120"/>
      <c r="R44" s="117">
        <f t="shared" si="1"/>
        <v>10869349010</v>
      </c>
    </row>
    <row r="45" spans="1:18" ht="30" customHeight="1" x14ac:dyDescent="0.2">
      <c r="A45" s="260" t="s">
        <v>289</v>
      </c>
      <c r="B45" s="260"/>
      <c r="D45" s="121">
        <v>14887037529</v>
      </c>
      <c r="E45" s="120"/>
      <c r="F45" s="216">
        <v>0</v>
      </c>
      <c r="G45" s="120"/>
      <c r="H45" s="121">
        <v>0</v>
      </c>
      <c r="I45" s="120"/>
      <c r="J45" s="216">
        <f t="shared" si="0"/>
        <v>14887037529</v>
      </c>
      <c r="K45" s="120"/>
      <c r="L45" s="121">
        <v>17267531174</v>
      </c>
      <c r="M45" s="120"/>
      <c r="N45" s="117">
        <v>-90625000</v>
      </c>
      <c r="O45" s="120"/>
      <c r="P45" s="121">
        <v>0</v>
      </c>
      <c r="Q45" s="120"/>
      <c r="R45" s="216">
        <f t="shared" si="1"/>
        <v>17176906174</v>
      </c>
    </row>
    <row r="46" spans="1:18" ht="30" customHeight="1" x14ac:dyDescent="0.2">
      <c r="A46" s="260" t="s">
        <v>288</v>
      </c>
      <c r="B46" s="260"/>
      <c r="D46" s="121">
        <v>0</v>
      </c>
      <c r="E46" s="120"/>
      <c r="F46" s="121">
        <v>2544138252</v>
      </c>
      <c r="G46" s="120"/>
      <c r="H46" s="121">
        <v>0</v>
      </c>
      <c r="I46" s="120"/>
      <c r="J46" s="216">
        <f t="shared" si="0"/>
        <v>2544138252</v>
      </c>
      <c r="K46" s="120"/>
      <c r="L46" s="121">
        <v>0</v>
      </c>
      <c r="M46" s="120"/>
      <c r="N46" s="121">
        <v>2663980156</v>
      </c>
      <c r="O46" s="120"/>
      <c r="P46" s="121">
        <v>0</v>
      </c>
      <c r="Q46" s="120"/>
      <c r="R46" s="216">
        <f t="shared" si="1"/>
        <v>2663980156</v>
      </c>
    </row>
    <row r="47" spans="1:18" ht="30" customHeight="1" x14ac:dyDescent="0.2">
      <c r="A47" s="260" t="s">
        <v>295</v>
      </c>
      <c r="B47" s="260"/>
      <c r="D47" s="121">
        <v>11596532510</v>
      </c>
      <c r="E47" s="120"/>
      <c r="F47" s="121">
        <v>0</v>
      </c>
      <c r="G47" s="120"/>
      <c r="H47" s="121">
        <v>0</v>
      </c>
      <c r="I47" s="120"/>
      <c r="J47" s="216">
        <f t="shared" si="0"/>
        <v>11596532510</v>
      </c>
      <c r="K47" s="120"/>
      <c r="L47" s="121">
        <f>D47</f>
        <v>11596532510</v>
      </c>
      <c r="M47" s="120"/>
      <c r="N47" s="121">
        <v>0</v>
      </c>
      <c r="O47" s="120"/>
      <c r="P47" s="121">
        <v>0</v>
      </c>
      <c r="Q47" s="120"/>
      <c r="R47" s="216">
        <f t="shared" si="1"/>
        <v>11596532510</v>
      </c>
    </row>
    <row r="48" spans="1:18" s="29" customFormat="1" ht="30" customHeight="1" x14ac:dyDescent="0.25">
      <c r="A48" s="296" t="s">
        <v>14</v>
      </c>
      <c r="B48" s="296"/>
      <c r="D48" s="91">
        <f>SUM(D7:D47)</f>
        <v>68247518966</v>
      </c>
      <c r="E48" s="123"/>
      <c r="F48" s="226">
        <f>SUM(F7:F47)</f>
        <v>99571703985</v>
      </c>
      <c r="G48" s="123"/>
      <c r="H48" s="91">
        <f>SUM(H7:H47)</f>
        <v>0</v>
      </c>
      <c r="I48" s="123"/>
      <c r="J48" s="91">
        <f>SUM(J7:J47)</f>
        <v>167819222951</v>
      </c>
      <c r="K48" s="123"/>
      <c r="L48" s="91">
        <f>SUM(L7:L47)</f>
        <v>493686301920</v>
      </c>
      <c r="M48" s="123"/>
      <c r="N48" s="226">
        <f>SUM(N7:N47)</f>
        <v>127470645934</v>
      </c>
      <c r="O48" s="123"/>
      <c r="P48" s="91">
        <f>SUM(P7:P47)</f>
        <v>33779893968</v>
      </c>
      <c r="Q48" s="123"/>
      <c r="R48" s="91">
        <f>SUM(R7:R46)</f>
        <v>643340309312</v>
      </c>
    </row>
  </sheetData>
  <mergeCells count="49">
    <mergeCell ref="A41:B41"/>
    <mergeCell ref="A42:B42"/>
    <mergeCell ref="A43:B43"/>
    <mergeCell ref="A48:B48"/>
    <mergeCell ref="A36:B36"/>
    <mergeCell ref="A37:B37"/>
    <mergeCell ref="A38:B38"/>
    <mergeCell ref="A39:B39"/>
    <mergeCell ref="A40:B40"/>
    <mergeCell ref="A44:B44"/>
    <mergeCell ref="A45:B45"/>
    <mergeCell ref="A46:B46"/>
    <mergeCell ref="A47:B47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A1:R1"/>
    <mergeCell ref="A2:R2"/>
    <mergeCell ref="A3:R3"/>
    <mergeCell ref="D5:J5"/>
    <mergeCell ref="L5:R5"/>
    <mergeCell ref="A4:R4"/>
  </mergeCells>
  <pageMargins left="0.39" right="0.39" top="0.39" bottom="0.39" header="0" footer="0"/>
  <pageSetup scale="7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M62"/>
  <sheetViews>
    <sheetView rightToLeft="1" view="pageBreakPreview" topLeftCell="A48" zoomScaleNormal="100" zoomScaleSheetLayoutView="100" workbookViewId="0">
      <selection activeCell="F62" sqref="F62"/>
    </sheetView>
  </sheetViews>
  <sheetFormatPr defaultRowHeight="30" customHeight="1" x14ac:dyDescent="0.2"/>
  <cols>
    <col min="1" max="1" width="6.5703125" style="19" bestFit="1" customWidth="1"/>
    <col min="2" max="2" width="51.28515625" style="19" customWidth="1"/>
    <col min="3" max="3" width="1.7109375" style="19" customWidth="1"/>
    <col min="4" max="4" width="19.5703125" style="92" customWidth="1"/>
    <col min="5" max="5" width="1.28515625" style="21" customWidth="1"/>
    <col min="6" max="6" width="26" style="21" customWidth="1"/>
    <col min="7" max="7" width="1.28515625" style="19" customWidth="1"/>
    <col min="8" max="8" width="0.28515625" style="19" customWidth="1"/>
    <col min="9" max="11" width="9.140625" style="19"/>
    <col min="12" max="12" width="65.28515625" style="99" customWidth="1"/>
    <col min="13" max="13" width="15.42578125" style="99" customWidth="1"/>
    <col min="14" max="16384" width="9.140625" style="19"/>
  </cols>
  <sheetData>
    <row r="1" spans="1:13" ht="30" customHeight="1" x14ac:dyDescent="0.2">
      <c r="A1" s="249" t="s">
        <v>0</v>
      </c>
      <c r="B1" s="249"/>
      <c r="C1" s="249"/>
      <c r="D1" s="249"/>
      <c r="E1" s="249"/>
      <c r="F1" s="249"/>
      <c r="G1" s="25"/>
      <c r="L1" s="93"/>
      <c r="M1" s="93"/>
    </row>
    <row r="2" spans="1:13" ht="30" customHeight="1" x14ac:dyDescent="0.2">
      <c r="A2" s="249" t="s">
        <v>115</v>
      </c>
      <c r="B2" s="249"/>
      <c r="C2" s="249"/>
      <c r="D2" s="249"/>
      <c r="E2" s="249"/>
      <c r="F2" s="249"/>
      <c r="G2" s="25"/>
      <c r="L2" s="94"/>
      <c r="M2" s="95"/>
    </row>
    <row r="3" spans="1:13" ht="30" customHeight="1" x14ac:dyDescent="0.2">
      <c r="A3" s="249" t="s">
        <v>304</v>
      </c>
      <c r="B3" s="249"/>
      <c r="C3" s="249"/>
      <c r="D3" s="249"/>
      <c r="E3" s="249"/>
      <c r="F3" s="249"/>
      <c r="G3" s="25"/>
      <c r="L3" s="96"/>
      <c r="M3" s="97"/>
    </row>
    <row r="4" spans="1:13" s="20" customFormat="1" ht="30" customHeight="1" x14ac:dyDescent="0.2">
      <c r="A4" s="248" t="s">
        <v>273</v>
      </c>
      <c r="B4" s="248"/>
      <c r="C4" s="248"/>
      <c r="D4" s="248"/>
      <c r="E4" s="248"/>
      <c r="F4" s="248"/>
      <c r="G4" s="23"/>
      <c r="L4" s="96"/>
      <c r="M4" s="97"/>
    </row>
    <row r="5" spans="1:13" ht="34.5" customHeight="1" x14ac:dyDescent="0.2">
      <c r="D5" s="89" t="s">
        <v>126</v>
      </c>
      <c r="F5" s="6" t="str">
        <f>'درآمد سرمایه گذاری در سهام'!$N$5</f>
        <v>از ابتدای سال مالی تا پایان ماه</v>
      </c>
      <c r="G5" s="25"/>
      <c r="L5" s="96"/>
      <c r="M5" s="97"/>
    </row>
    <row r="6" spans="1:13" ht="29.25" customHeight="1" x14ac:dyDescent="0.2">
      <c r="A6" s="250" t="s">
        <v>181</v>
      </c>
      <c r="B6" s="250"/>
      <c r="D6" s="90" t="s">
        <v>227</v>
      </c>
      <c r="F6" s="7" t="s">
        <v>278</v>
      </c>
      <c r="L6" s="96"/>
      <c r="M6" s="97"/>
    </row>
    <row r="7" spans="1:13" ht="30" customHeight="1" x14ac:dyDescent="0.2">
      <c r="A7" s="259" t="s">
        <v>94</v>
      </c>
      <c r="B7" s="259"/>
      <c r="D7" s="100">
        <v>74050</v>
      </c>
      <c r="E7" s="101"/>
      <c r="F7" s="102">
        <v>1183961</v>
      </c>
      <c r="G7" s="43"/>
      <c r="L7" s="96"/>
      <c r="M7" s="97"/>
    </row>
    <row r="8" spans="1:13" ht="30" customHeight="1" x14ac:dyDescent="0.2">
      <c r="A8" s="260" t="s">
        <v>95</v>
      </c>
      <c r="B8" s="260"/>
      <c r="D8" s="103">
        <v>15171</v>
      </c>
      <c r="E8" s="101"/>
      <c r="F8" s="51">
        <v>660393</v>
      </c>
      <c r="G8" s="43"/>
      <c r="L8" s="96"/>
      <c r="M8" s="97"/>
    </row>
    <row r="9" spans="1:13" ht="30" customHeight="1" x14ac:dyDescent="0.2">
      <c r="A9" s="260" t="s">
        <v>182</v>
      </c>
      <c r="B9" s="260"/>
      <c r="D9" s="103">
        <v>0</v>
      </c>
      <c r="E9" s="101"/>
      <c r="F9" s="51">
        <v>3805150699</v>
      </c>
      <c r="G9" s="43"/>
      <c r="L9" s="96"/>
      <c r="M9" s="97"/>
    </row>
    <row r="10" spans="1:13" ht="30" customHeight="1" x14ac:dyDescent="0.2">
      <c r="A10" s="260" t="s">
        <v>96</v>
      </c>
      <c r="B10" s="260"/>
      <c r="D10" s="103">
        <v>42551</v>
      </c>
      <c r="E10" s="101"/>
      <c r="F10" s="51">
        <v>347419</v>
      </c>
      <c r="G10" s="43"/>
      <c r="L10" s="96"/>
      <c r="M10" s="97"/>
    </row>
    <row r="11" spans="1:13" ht="30" customHeight="1" x14ac:dyDescent="0.2">
      <c r="A11" s="260" t="s">
        <v>97</v>
      </c>
      <c r="B11" s="260"/>
      <c r="D11" s="103">
        <v>5381</v>
      </c>
      <c r="E11" s="101"/>
      <c r="F11" s="51">
        <v>15959888</v>
      </c>
      <c r="G11" s="43"/>
      <c r="L11" s="96"/>
      <c r="M11" s="97"/>
    </row>
    <row r="12" spans="1:13" ht="30" customHeight="1" x14ac:dyDescent="0.2">
      <c r="A12" s="260" t="s">
        <v>183</v>
      </c>
      <c r="B12" s="260"/>
      <c r="D12" s="103">
        <v>0</v>
      </c>
      <c r="E12" s="101"/>
      <c r="F12" s="51">
        <v>341953979</v>
      </c>
      <c r="G12" s="43"/>
      <c r="L12" s="96"/>
      <c r="M12" s="97"/>
    </row>
    <row r="13" spans="1:13" ht="30" customHeight="1" x14ac:dyDescent="0.2">
      <c r="A13" s="260" t="s">
        <v>98</v>
      </c>
      <c r="B13" s="260"/>
      <c r="D13" s="103">
        <v>51162</v>
      </c>
      <c r="E13" s="101"/>
      <c r="F13" s="51">
        <v>334466</v>
      </c>
      <c r="G13" s="43"/>
      <c r="L13" s="96"/>
      <c r="M13" s="97"/>
    </row>
    <row r="14" spans="1:13" ht="30" customHeight="1" x14ac:dyDescent="0.2">
      <c r="A14" s="260" t="s">
        <v>99</v>
      </c>
      <c r="B14" s="260"/>
      <c r="D14" s="103">
        <v>37068</v>
      </c>
      <c r="E14" s="101"/>
      <c r="F14" s="51">
        <v>338670</v>
      </c>
      <c r="G14" s="43"/>
      <c r="L14" s="96"/>
      <c r="M14" s="97"/>
    </row>
    <row r="15" spans="1:13" ht="30" customHeight="1" x14ac:dyDescent="0.2">
      <c r="A15" s="260" t="s">
        <v>184</v>
      </c>
      <c r="B15" s="260"/>
      <c r="D15" s="103">
        <v>0</v>
      </c>
      <c r="E15" s="101"/>
      <c r="F15" s="51">
        <v>3561643844</v>
      </c>
      <c r="G15" s="43"/>
      <c r="L15" s="96"/>
      <c r="M15" s="97"/>
    </row>
    <row r="16" spans="1:13" ht="30" customHeight="1" x14ac:dyDescent="0.2">
      <c r="A16" s="260" t="s">
        <v>100</v>
      </c>
      <c r="B16" s="260"/>
      <c r="D16" s="103">
        <v>0</v>
      </c>
      <c r="E16" s="101"/>
      <c r="F16" s="51">
        <v>966575330</v>
      </c>
      <c r="G16" s="43"/>
      <c r="L16" s="96"/>
      <c r="M16" s="97"/>
    </row>
    <row r="17" spans="1:13" ht="30" customHeight="1" x14ac:dyDescent="0.2">
      <c r="A17" s="260" t="s">
        <v>185</v>
      </c>
      <c r="B17" s="260"/>
      <c r="D17" s="103">
        <v>2529</v>
      </c>
      <c r="E17" s="101"/>
      <c r="F17" s="51">
        <v>22471</v>
      </c>
      <c r="G17" s="43"/>
      <c r="L17" s="96"/>
      <c r="M17" s="97"/>
    </row>
    <row r="18" spans="1:13" ht="30" customHeight="1" x14ac:dyDescent="0.2">
      <c r="A18" s="260" t="s">
        <v>186</v>
      </c>
      <c r="B18" s="260"/>
      <c r="D18" s="103">
        <v>0</v>
      </c>
      <c r="E18" s="101"/>
      <c r="F18" s="51">
        <v>13497252634</v>
      </c>
      <c r="G18" s="43"/>
      <c r="L18" s="96"/>
      <c r="M18" s="97"/>
    </row>
    <row r="19" spans="1:13" ht="30" customHeight="1" x14ac:dyDescent="0.2">
      <c r="A19" s="260" t="s">
        <v>187</v>
      </c>
      <c r="B19" s="260"/>
      <c r="D19" s="103">
        <v>0</v>
      </c>
      <c r="E19" s="101"/>
      <c r="F19" s="51">
        <v>10761917822</v>
      </c>
      <c r="G19" s="43"/>
      <c r="L19" s="96"/>
      <c r="M19" s="97"/>
    </row>
    <row r="20" spans="1:13" ht="30" customHeight="1" x14ac:dyDescent="0.2">
      <c r="A20" s="260" t="s">
        <v>101</v>
      </c>
      <c r="B20" s="260"/>
      <c r="D20" s="103">
        <v>80421</v>
      </c>
      <c r="E20" s="101"/>
      <c r="F20" s="51">
        <v>818205</v>
      </c>
      <c r="G20" s="43"/>
      <c r="L20" s="96"/>
      <c r="M20" s="97"/>
    </row>
    <row r="21" spans="1:13" ht="30" customHeight="1" x14ac:dyDescent="0.2">
      <c r="A21" s="260" t="s">
        <v>188</v>
      </c>
      <c r="B21" s="260"/>
      <c r="D21" s="103">
        <v>0</v>
      </c>
      <c r="E21" s="101"/>
      <c r="F21" s="51">
        <v>3448</v>
      </c>
      <c r="G21" s="43"/>
      <c r="L21" s="96"/>
      <c r="M21" s="97"/>
    </row>
    <row r="22" spans="1:13" ht="30" customHeight="1" x14ac:dyDescent="0.2">
      <c r="A22" s="260" t="s">
        <v>276</v>
      </c>
      <c r="B22" s="260"/>
      <c r="D22" s="103">
        <v>0</v>
      </c>
      <c r="E22" s="101"/>
      <c r="F22" s="51">
        <v>61027397</v>
      </c>
      <c r="G22" s="43"/>
      <c r="L22" s="96"/>
      <c r="M22" s="97"/>
    </row>
    <row r="23" spans="1:13" ht="30" customHeight="1" x14ac:dyDescent="0.2">
      <c r="A23" s="260" t="s">
        <v>189</v>
      </c>
      <c r="B23" s="260"/>
      <c r="D23" s="103">
        <v>0</v>
      </c>
      <c r="E23" s="101"/>
      <c r="F23" s="51">
        <v>1898301376</v>
      </c>
      <c r="G23" s="43"/>
      <c r="L23" s="96"/>
      <c r="M23" s="97"/>
    </row>
    <row r="24" spans="1:13" ht="30" customHeight="1" x14ac:dyDescent="0.2">
      <c r="A24" s="260" t="s">
        <v>190</v>
      </c>
      <c r="B24" s="260"/>
      <c r="D24" s="103">
        <v>0</v>
      </c>
      <c r="E24" s="101"/>
      <c r="F24" s="51">
        <v>3682191768</v>
      </c>
      <c r="G24" s="43"/>
      <c r="L24" s="96"/>
      <c r="M24" s="97"/>
    </row>
    <row r="25" spans="1:13" ht="30" customHeight="1" x14ac:dyDescent="0.2">
      <c r="A25" s="260" t="s">
        <v>191</v>
      </c>
      <c r="B25" s="260"/>
      <c r="D25" s="103">
        <v>0</v>
      </c>
      <c r="E25" s="101"/>
      <c r="F25" s="51">
        <v>16297627078</v>
      </c>
      <c r="G25" s="43"/>
      <c r="L25" s="98"/>
      <c r="M25" s="97"/>
    </row>
    <row r="26" spans="1:13" ht="30" customHeight="1" x14ac:dyDescent="0.2">
      <c r="A26" s="260" t="s">
        <v>192</v>
      </c>
      <c r="B26" s="260"/>
      <c r="D26" s="103">
        <v>0</v>
      </c>
      <c r="E26" s="101"/>
      <c r="F26" s="51">
        <v>5558047582</v>
      </c>
      <c r="G26" s="43"/>
    </row>
    <row r="27" spans="1:13" ht="30" customHeight="1" x14ac:dyDescent="0.2">
      <c r="A27" s="260" t="s">
        <v>102</v>
      </c>
      <c r="B27" s="260"/>
      <c r="D27" s="103">
        <v>11492</v>
      </c>
      <c r="E27" s="101"/>
      <c r="F27" s="51">
        <v>5011139437</v>
      </c>
      <c r="G27" s="43"/>
    </row>
    <row r="28" spans="1:13" ht="30" customHeight="1" x14ac:dyDescent="0.2">
      <c r="A28" s="260" t="s">
        <v>193</v>
      </c>
      <c r="B28" s="260"/>
      <c r="D28" s="103">
        <v>0</v>
      </c>
      <c r="E28" s="101"/>
      <c r="F28" s="51">
        <v>3181846013</v>
      </c>
      <c r="G28" s="43"/>
    </row>
    <row r="29" spans="1:13" ht="30" customHeight="1" x14ac:dyDescent="0.2">
      <c r="A29" s="260" t="s">
        <v>194</v>
      </c>
      <c r="B29" s="260"/>
      <c r="D29" s="103">
        <v>0</v>
      </c>
      <c r="E29" s="101"/>
      <c r="F29" s="51">
        <v>10082189729</v>
      </c>
      <c r="G29" s="43"/>
    </row>
    <row r="30" spans="1:13" ht="30" customHeight="1" x14ac:dyDescent="0.2">
      <c r="A30" s="260" t="s">
        <v>195</v>
      </c>
      <c r="B30" s="260"/>
      <c r="D30" s="103">
        <v>0</v>
      </c>
      <c r="E30" s="101"/>
      <c r="F30" s="51">
        <v>37275548167</v>
      </c>
      <c r="G30" s="43"/>
    </row>
    <row r="31" spans="1:13" ht="30" customHeight="1" x14ac:dyDescent="0.2">
      <c r="A31" s="260" t="s">
        <v>103</v>
      </c>
      <c r="B31" s="260"/>
      <c r="D31" s="103">
        <v>31285</v>
      </c>
      <c r="E31" s="101"/>
      <c r="F31" s="51">
        <v>285566</v>
      </c>
      <c r="G31" s="43"/>
    </row>
    <row r="32" spans="1:13" ht="30" customHeight="1" x14ac:dyDescent="0.2">
      <c r="A32" s="260" t="s">
        <v>196</v>
      </c>
      <c r="B32" s="260"/>
      <c r="D32" s="103">
        <v>0</v>
      </c>
      <c r="E32" s="101"/>
      <c r="F32" s="51">
        <v>14322821919</v>
      </c>
      <c r="G32" s="43"/>
    </row>
    <row r="33" spans="1:7" ht="30" customHeight="1" x14ac:dyDescent="0.2">
      <c r="A33" s="260" t="s">
        <v>197</v>
      </c>
      <c r="B33" s="260"/>
      <c r="D33" s="103">
        <v>0</v>
      </c>
      <c r="E33" s="101"/>
      <c r="F33" s="51">
        <v>10873355123</v>
      </c>
      <c r="G33" s="43"/>
    </row>
    <row r="34" spans="1:7" ht="30" customHeight="1" x14ac:dyDescent="0.2">
      <c r="A34" s="260" t="s">
        <v>198</v>
      </c>
      <c r="B34" s="260"/>
      <c r="D34" s="103">
        <v>0</v>
      </c>
      <c r="E34" s="101"/>
      <c r="F34" s="51">
        <v>28766879819</v>
      </c>
      <c r="G34" s="43"/>
    </row>
    <row r="35" spans="1:7" ht="30" customHeight="1" x14ac:dyDescent="0.2">
      <c r="A35" s="260" t="s">
        <v>199</v>
      </c>
      <c r="B35" s="260"/>
      <c r="D35" s="103">
        <v>0</v>
      </c>
      <c r="E35" s="101"/>
      <c r="F35" s="51">
        <v>11332520552</v>
      </c>
      <c r="G35" s="43"/>
    </row>
    <row r="36" spans="1:7" ht="30" customHeight="1" x14ac:dyDescent="0.2">
      <c r="A36" s="260" t="s">
        <v>200</v>
      </c>
      <c r="B36" s="260"/>
      <c r="D36" s="103">
        <v>0</v>
      </c>
      <c r="E36" s="101"/>
      <c r="F36" s="51">
        <v>7338074123</v>
      </c>
      <c r="G36" s="43"/>
    </row>
    <row r="37" spans="1:7" ht="30" customHeight="1" x14ac:dyDescent="0.25">
      <c r="A37" s="260" t="s">
        <v>201</v>
      </c>
      <c r="B37" s="260"/>
      <c r="D37" s="103">
        <v>0</v>
      </c>
      <c r="E37" s="104"/>
      <c r="F37" s="51">
        <v>7792096256</v>
      </c>
      <c r="G37" s="43"/>
    </row>
    <row r="38" spans="1:7" ht="30" customHeight="1" x14ac:dyDescent="0.2">
      <c r="A38" s="260" t="s">
        <v>202</v>
      </c>
      <c r="B38" s="260"/>
      <c r="D38" s="103">
        <v>0</v>
      </c>
      <c r="E38" s="105"/>
      <c r="F38" s="51">
        <v>11691530012</v>
      </c>
    </row>
    <row r="39" spans="1:7" ht="30" customHeight="1" x14ac:dyDescent="0.2">
      <c r="A39" s="260" t="s">
        <v>104</v>
      </c>
      <c r="B39" s="260"/>
      <c r="D39" s="103">
        <v>1918340000</v>
      </c>
      <c r="E39" s="105"/>
      <c r="F39" s="51">
        <v>46996103665</v>
      </c>
    </row>
    <row r="40" spans="1:7" ht="30" customHeight="1" x14ac:dyDescent="0.2">
      <c r="A40" s="260" t="s">
        <v>105</v>
      </c>
      <c r="B40" s="260"/>
      <c r="D40" s="103">
        <v>1221713838</v>
      </c>
      <c r="E40" s="105"/>
      <c r="F40" s="51">
        <v>18109843138</v>
      </c>
    </row>
    <row r="41" spans="1:7" ht="30" customHeight="1" x14ac:dyDescent="0.2">
      <c r="A41" s="260" t="s">
        <v>106</v>
      </c>
      <c r="B41" s="260"/>
      <c r="D41" s="103">
        <v>43038</v>
      </c>
      <c r="E41" s="105"/>
      <c r="F41" s="51">
        <v>169273</v>
      </c>
    </row>
    <row r="42" spans="1:7" ht="30" customHeight="1" x14ac:dyDescent="0.2">
      <c r="A42" s="260" t="s">
        <v>107</v>
      </c>
      <c r="B42" s="260"/>
      <c r="D42" s="103">
        <v>0</v>
      </c>
      <c r="E42" s="105"/>
      <c r="F42" s="51">
        <v>15688524555</v>
      </c>
    </row>
    <row r="43" spans="1:7" ht="30" customHeight="1" x14ac:dyDescent="0.2">
      <c r="A43" s="260" t="s">
        <v>108</v>
      </c>
      <c r="B43" s="260"/>
      <c r="D43" s="103">
        <v>1528841517</v>
      </c>
      <c r="E43" s="105"/>
      <c r="F43" s="51">
        <v>34633795744</v>
      </c>
    </row>
    <row r="44" spans="1:7" ht="30" customHeight="1" x14ac:dyDescent="0.2">
      <c r="A44" s="260" t="s">
        <v>109</v>
      </c>
      <c r="B44" s="260"/>
      <c r="D44" s="103">
        <v>3022540971</v>
      </c>
      <c r="E44" s="105"/>
      <c r="F44" s="51">
        <v>21096270426</v>
      </c>
    </row>
    <row r="45" spans="1:7" ht="30" customHeight="1" x14ac:dyDescent="0.2">
      <c r="A45" s="260" t="s">
        <v>277</v>
      </c>
      <c r="B45" s="260"/>
      <c r="D45" s="103">
        <v>4110655710</v>
      </c>
      <c r="E45" s="105"/>
      <c r="F45" s="51">
        <v>21580544060</v>
      </c>
    </row>
    <row r="46" spans="1:7" ht="30" customHeight="1" x14ac:dyDescent="0.2">
      <c r="A46" s="260" t="s">
        <v>111</v>
      </c>
      <c r="B46" s="260"/>
      <c r="D46" s="103">
        <v>11963</v>
      </c>
      <c r="E46" s="105"/>
      <c r="F46" s="51">
        <v>40496</v>
      </c>
    </row>
    <row r="47" spans="1:7" ht="30" customHeight="1" x14ac:dyDescent="0.2">
      <c r="A47" s="260" t="s">
        <v>112</v>
      </c>
      <c r="B47" s="260"/>
      <c r="D47" s="103">
        <v>0</v>
      </c>
      <c r="E47" s="105"/>
      <c r="F47" s="51">
        <v>18517053671</v>
      </c>
    </row>
    <row r="48" spans="1:7" ht="30" customHeight="1" x14ac:dyDescent="0.2">
      <c r="A48" s="260" t="s">
        <v>113</v>
      </c>
      <c r="B48" s="260"/>
      <c r="D48" s="103">
        <v>2055327840</v>
      </c>
      <c r="E48" s="105"/>
      <c r="F48" s="51">
        <v>11634767624</v>
      </c>
    </row>
    <row r="49" spans="1:13" ht="30" customHeight="1" x14ac:dyDescent="0.2">
      <c r="A49" s="260" t="s">
        <v>114</v>
      </c>
      <c r="B49" s="260"/>
      <c r="D49" s="103">
        <v>7978702173</v>
      </c>
      <c r="E49" s="105"/>
      <c r="F49" s="51">
        <v>40751106501</v>
      </c>
    </row>
    <row r="50" spans="1:13" ht="30" customHeight="1" x14ac:dyDescent="0.2">
      <c r="A50" s="260" t="s">
        <v>293</v>
      </c>
      <c r="B50" s="260"/>
      <c r="D50" s="103">
        <v>2443352771</v>
      </c>
      <c r="E50" s="105"/>
      <c r="F50" s="51">
        <v>3652369151</v>
      </c>
    </row>
    <row r="51" spans="1:13" ht="30" customHeight="1" x14ac:dyDescent="0.2">
      <c r="A51" s="260" t="s">
        <v>282</v>
      </c>
      <c r="B51" s="260"/>
      <c r="D51" s="103">
        <v>2418032760</v>
      </c>
      <c r="E51" s="105"/>
      <c r="F51" s="51">
        <v>3627049140</v>
      </c>
    </row>
    <row r="52" spans="1:13" ht="30" customHeight="1" x14ac:dyDescent="0.2">
      <c r="A52" s="260" t="s">
        <v>294</v>
      </c>
      <c r="B52" s="260"/>
      <c r="D52" s="103">
        <v>2418032760</v>
      </c>
      <c r="E52" s="105"/>
      <c r="F52" s="51">
        <v>3546448048</v>
      </c>
    </row>
    <row r="53" spans="1:13" ht="30" customHeight="1" x14ac:dyDescent="0.2">
      <c r="A53" s="260" t="s">
        <v>312</v>
      </c>
      <c r="B53" s="260"/>
      <c r="D53" s="103">
        <v>1853825116</v>
      </c>
      <c r="E53" s="105"/>
      <c r="F53" s="51">
        <v>1853825116</v>
      </c>
    </row>
    <row r="54" spans="1:13" ht="30" customHeight="1" x14ac:dyDescent="0.2">
      <c r="A54" s="260" t="s">
        <v>313</v>
      </c>
      <c r="B54" s="260"/>
      <c r="D54" s="103">
        <v>5851639332</v>
      </c>
      <c r="E54" s="105"/>
      <c r="F54" s="51">
        <v>5851639332</v>
      </c>
    </row>
    <row r="55" spans="1:13" ht="30" customHeight="1" x14ac:dyDescent="0.2">
      <c r="A55" s="260" t="s">
        <v>314</v>
      </c>
      <c r="B55" s="260"/>
      <c r="D55" s="103">
        <v>17732240416</v>
      </c>
      <c r="E55" s="105"/>
      <c r="F55" s="51">
        <v>17732240416</v>
      </c>
    </row>
    <row r="56" spans="1:13" ht="30" customHeight="1" x14ac:dyDescent="0.2">
      <c r="A56" s="260" t="s">
        <v>315</v>
      </c>
      <c r="B56" s="260"/>
      <c r="D56" s="103">
        <v>6915573764</v>
      </c>
      <c r="E56" s="105"/>
      <c r="F56" s="51">
        <v>6915573764</v>
      </c>
    </row>
    <row r="57" spans="1:13" ht="30" customHeight="1" x14ac:dyDescent="0.2">
      <c r="A57" s="260" t="s">
        <v>316</v>
      </c>
      <c r="B57" s="260"/>
      <c r="D57" s="103">
        <v>3385245885</v>
      </c>
      <c r="E57" s="105"/>
      <c r="F57" s="51">
        <v>3385245885</v>
      </c>
    </row>
    <row r="58" spans="1:13" ht="30" customHeight="1" x14ac:dyDescent="0.2">
      <c r="A58" s="260" t="s">
        <v>317</v>
      </c>
      <c r="B58" s="260"/>
      <c r="D58" s="103">
        <v>2821038248</v>
      </c>
      <c r="E58" s="105"/>
      <c r="F58" s="51">
        <v>2821038248</v>
      </c>
    </row>
    <row r="59" spans="1:13" ht="30" customHeight="1" x14ac:dyDescent="0.2">
      <c r="A59" s="260" t="s">
        <v>318</v>
      </c>
      <c r="B59" s="260"/>
      <c r="D59" s="103">
        <v>846311473</v>
      </c>
      <c r="E59" s="105"/>
      <c r="F59" s="51">
        <v>846311473</v>
      </c>
    </row>
    <row r="60" spans="1:13" ht="30" customHeight="1" x14ac:dyDescent="0.2">
      <c r="A60" s="260" t="s">
        <v>319</v>
      </c>
      <c r="B60" s="260"/>
      <c r="D60" s="103">
        <v>846311473</v>
      </c>
      <c r="E60" s="105"/>
      <c r="F60" s="51">
        <v>846311473</v>
      </c>
    </row>
    <row r="61" spans="1:13" s="32" customFormat="1" ht="30" customHeight="1" thickBot="1" x14ac:dyDescent="0.25">
      <c r="A61" s="297" t="s">
        <v>14</v>
      </c>
      <c r="B61" s="297"/>
      <c r="D61" s="91">
        <f>SUM(D7:D60)</f>
        <v>69368132158</v>
      </c>
      <c r="E61" s="61"/>
      <c r="F61" s="60">
        <f>SUM(F7:F60)</f>
        <v>488205916345</v>
      </c>
      <c r="L61" s="99"/>
      <c r="M61" s="99"/>
    </row>
    <row r="62" spans="1:13" ht="30" customHeight="1" thickTop="1" x14ac:dyDescent="0.2"/>
  </sheetData>
  <mergeCells count="60">
    <mergeCell ref="A48:B48"/>
    <mergeCell ref="A49:B49"/>
    <mergeCell ref="A61:B61"/>
    <mergeCell ref="A43:B43"/>
    <mergeCell ref="A44:B44"/>
    <mergeCell ref="A45:B45"/>
    <mergeCell ref="A46:B46"/>
    <mergeCell ref="A47:B47"/>
    <mergeCell ref="A50:B50"/>
    <mergeCell ref="A51:B51"/>
    <mergeCell ref="A52:B52"/>
    <mergeCell ref="A53:B53"/>
    <mergeCell ref="A54:B54"/>
    <mergeCell ref="A55:B55"/>
    <mergeCell ref="A56:B56"/>
    <mergeCell ref="A57:B57"/>
    <mergeCell ref="A38:B38"/>
    <mergeCell ref="A39:B39"/>
    <mergeCell ref="A40:B40"/>
    <mergeCell ref="A41:B41"/>
    <mergeCell ref="A42:B42"/>
    <mergeCell ref="A30:B30"/>
    <mergeCell ref="A36:B36"/>
    <mergeCell ref="A37:B37"/>
    <mergeCell ref="A31:B31"/>
    <mergeCell ref="A32:B32"/>
    <mergeCell ref="A33:B33"/>
    <mergeCell ref="A34:B34"/>
    <mergeCell ref="A35:B35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:F1"/>
    <mergeCell ref="A2:F2"/>
    <mergeCell ref="A3:F3"/>
    <mergeCell ref="A7:B7"/>
    <mergeCell ref="A8:B8"/>
    <mergeCell ref="A58:B58"/>
    <mergeCell ref="A59:B59"/>
    <mergeCell ref="A60:B60"/>
    <mergeCell ref="A4:F4"/>
    <mergeCell ref="A6:B6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</mergeCells>
  <pageMargins left="0.39" right="0.39" top="0.39" bottom="0.39" header="0" footer="0"/>
  <pageSetup scale="9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H11"/>
  <sheetViews>
    <sheetView rightToLeft="1" view="pageBreakPreview" zoomScaleNormal="100" zoomScaleSheetLayoutView="100" workbookViewId="0">
      <selection activeCell="D13" sqref="D13"/>
    </sheetView>
  </sheetViews>
  <sheetFormatPr defaultRowHeight="30" customHeight="1" x14ac:dyDescent="0.2"/>
  <cols>
    <col min="1" max="1" width="5.140625" style="19" customWidth="1"/>
    <col min="2" max="2" width="41.5703125" style="19" customWidth="1"/>
    <col min="3" max="3" width="1.28515625" style="19" customWidth="1"/>
    <col min="4" max="4" width="19.42578125" style="77" customWidth="1"/>
    <col min="5" max="5" width="1.28515625" style="77" customWidth="1"/>
    <col min="6" max="6" width="24.7109375" style="77" customWidth="1"/>
    <col min="7" max="7" width="0.28515625" style="19" customWidth="1"/>
    <col min="8" max="8" width="12.7109375" style="19" bestFit="1" customWidth="1"/>
    <col min="9" max="16384" width="9.140625" style="19"/>
  </cols>
  <sheetData>
    <row r="1" spans="1:8" ht="30" customHeight="1" x14ac:dyDescent="0.2">
      <c r="A1" s="249" t="s">
        <v>0</v>
      </c>
      <c r="B1" s="249"/>
      <c r="C1" s="249"/>
      <c r="D1" s="249"/>
      <c r="E1" s="249"/>
      <c r="F1" s="249"/>
    </row>
    <row r="2" spans="1:8" ht="30" customHeight="1" x14ac:dyDescent="0.2">
      <c r="A2" s="249" t="s">
        <v>115</v>
      </c>
      <c r="B2" s="249"/>
      <c r="C2" s="249"/>
      <c r="D2" s="249"/>
      <c r="E2" s="249"/>
      <c r="F2" s="249"/>
    </row>
    <row r="3" spans="1:8" ht="30" customHeight="1" x14ac:dyDescent="0.2">
      <c r="A3" s="249" t="s">
        <v>304</v>
      </c>
      <c r="B3" s="249"/>
      <c r="C3" s="249"/>
      <c r="D3" s="249"/>
      <c r="E3" s="249"/>
      <c r="F3" s="249"/>
    </row>
    <row r="4" spans="1:8" s="20" customFormat="1" ht="30" customHeight="1" x14ac:dyDescent="0.2">
      <c r="A4" s="248" t="s">
        <v>274</v>
      </c>
      <c r="B4" s="248"/>
      <c r="C4" s="248"/>
      <c r="D4" s="248"/>
      <c r="E4" s="248"/>
      <c r="F4" s="248"/>
    </row>
    <row r="5" spans="1:8" ht="30" customHeight="1" x14ac:dyDescent="0.2">
      <c r="D5" s="89" t="s">
        <v>126</v>
      </c>
      <c r="F5" s="134" t="str">
        <f>'درآمد سرمایه گذاری در سهام'!$N$5</f>
        <v>از ابتدای سال مالی تا پایان ماه</v>
      </c>
    </row>
    <row r="6" spans="1:8" ht="30" customHeight="1" x14ac:dyDescent="0.2">
      <c r="A6" s="250" t="s">
        <v>125</v>
      </c>
      <c r="B6" s="250"/>
      <c r="D6" s="125" t="s">
        <v>91</v>
      </c>
      <c r="F6" s="125" t="s">
        <v>91</v>
      </c>
    </row>
    <row r="7" spans="1:8" ht="30" customHeight="1" x14ac:dyDescent="0.2">
      <c r="A7" s="259" t="s">
        <v>125</v>
      </c>
      <c r="B7" s="259"/>
      <c r="D7" s="62">
        <v>0</v>
      </c>
      <c r="E7" s="118"/>
      <c r="F7" s="62">
        <v>27250</v>
      </c>
    </row>
    <row r="8" spans="1:8" ht="30" customHeight="1" x14ac:dyDescent="0.2">
      <c r="A8" s="260" t="s">
        <v>203</v>
      </c>
      <c r="B8" s="260"/>
      <c r="D8" s="62">
        <v>57509988</v>
      </c>
      <c r="E8" s="118"/>
      <c r="F8" s="62">
        <v>421522839</v>
      </c>
    </row>
    <row r="9" spans="1:8" ht="30" customHeight="1" x14ac:dyDescent="0.2">
      <c r="A9" s="260" t="s">
        <v>204</v>
      </c>
      <c r="B9" s="260"/>
      <c r="D9" s="135">
        <v>23661732</v>
      </c>
      <c r="E9" s="118"/>
      <c r="F9" s="135">
        <v>32570959</v>
      </c>
      <c r="H9" s="168"/>
    </row>
    <row r="10" spans="1:8" ht="30" customHeight="1" thickBot="1" x14ac:dyDescent="0.25">
      <c r="A10" s="249" t="s">
        <v>14</v>
      </c>
      <c r="B10" s="249"/>
      <c r="D10" s="150">
        <f>SUM(D7:D9)</f>
        <v>81171720</v>
      </c>
      <c r="E10" s="151"/>
      <c r="F10" s="150">
        <f>SUM(F7:F9)</f>
        <v>454121048</v>
      </c>
      <c r="H10" s="168"/>
    </row>
    <row r="11" spans="1:8" ht="30" customHeight="1" thickTop="1" x14ac:dyDescent="0.2">
      <c r="H11" s="168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Z22"/>
  <sheetViews>
    <sheetView rightToLeft="1" view="pageBreakPreview" zoomScaleNormal="100" zoomScaleSheetLayoutView="100" workbookViewId="0">
      <selection activeCell="U16" sqref="U16"/>
    </sheetView>
  </sheetViews>
  <sheetFormatPr defaultRowHeight="30" customHeight="1" x14ac:dyDescent="0.2"/>
  <cols>
    <col min="1" max="1" width="39" style="19" customWidth="1"/>
    <col min="2" max="2" width="0.7109375" style="19" customWidth="1"/>
    <col min="3" max="3" width="16.85546875" style="19" customWidth="1"/>
    <col min="4" max="4" width="0.5703125" style="19" customWidth="1"/>
    <col min="5" max="5" width="20.7109375" style="19" customWidth="1"/>
    <col min="6" max="6" width="0.5703125" style="19" customWidth="1"/>
    <col min="7" max="7" width="15.5703125" style="19" customWidth="1"/>
    <col min="8" max="8" width="0.5703125" style="19" customWidth="1"/>
    <col min="9" max="9" width="15" style="19" bestFit="1" customWidth="1"/>
    <col min="10" max="10" width="0.7109375" style="19" customWidth="1"/>
    <col min="11" max="11" width="13.42578125" style="19" bestFit="1" customWidth="1"/>
    <col min="12" max="12" width="0.7109375" style="19" customWidth="1"/>
    <col min="13" max="13" width="15.5703125" style="19" customWidth="1"/>
    <col min="14" max="14" width="0.5703125" style="19" customWidth="1"/>
    <col min="15" max="15" width="15" style="19" bestFit="1" customWidth="1"/>
    <col min="16" max="16" width="0.5703125" style="19" customWidth="1"/>
    <col min="17" max="17" width="15.28515625" style="19" bestFit="1" customWidth="1"/>
    <col min="18" max="18" width="0.7109375" style="19" customWidth="1"/>
    <col min="19" max="19" width="15.5703125" style="19" customWidth="1"/>
    <col min="20" max="20" width="0.28515625" style="19" customWidth="1"/>
    <col min="21" max="21" width="9.140625" style="19"/>
    <col min="22" max="23" width="11" style="19" customWidth="1"/>
    <col min="24" max="24" width="13.42578125" style="19" customWidth="1"/>
    <col min="25" max="25" width="15.85546875" style="19" customWidth="1"/>
    <col min="26" max="26" width="13.28515625" style="19" customWidth="1"/>
    <col min="27" max="16384" width="9.140625" style="19"/>
  </cols>
  <sheetData>
    <row r="1" spans="1:26" ht="30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</row>
    <row r="2" spans="1:26" ht="30" customHeight="1" x14ac:dyDescent="0.2">
      <c r="A2" s="249" t="s">
        <v>115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</row>
    <row r="3" spans="1:26" ht="30" customHeight="1" x14ac:dyDescent="0.2">
      <c r="A3" s="249" t="s">
        <v>304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</row>
    <row r="4" spans="1:26" s="20" customFormat="1" ht="30" customHeight="1" x14ac:dyDescent="0.2">
      <c r="A4" s="248" t="s">
        <v>128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U4" s="54"/>
      <c r="V4" s="54"/>
      <c r="W4" s="54"/>
      <c r="X4" s="54"/>
      <c r="Y4" s="54"/>
      <c r="Z4" s="54"/>
    </row>
    <row r="5" spans="1:26" ht="19.5" customHeight="1" x14ac:dyDescent="0.2">
      <c r="A5" s="250" t="s">
        <v>15</v>
      </c>
      <c r="C5" s="250" t="s">
        <v>205</v>
      </c>
      <c r="D5" s="250"/>
      <c r="E5" s="250"/>
      <c r="F5" s="250"/>
      <c r="G5" s="250"/>
      <c r="I5" s="250" t="s">
        <v>126</v>
      </c>
      <c r="J5" s="250"/>
      <c r="K5" s="250"/>
      <c r="L5" s="250"/>
      <c r="M5" s="250"/>
      <c r="O5" s="250" t="str">
        <f>'درآمد سرمایه گذاری در سهام'!$N$5</f>
        <v>از ابتدای سال مالی تا پایان ماه</v>
      </c>
      <c r="P5" s="250"/>
      <c r="Q5" s="250"/>
      <c r="R5" s="250"/>
      <c r="S5" s="250"/>
      <c r="U5" s="55"/>
      <c r="V5" s="55"/>
      <c r="W5" s="56"/>
      <c r="X5" s="55"/>
      <c r="Y5" s="56"/>
      <c r="Z5" s="55"/>
    </row>
    <row r="6" spans="1:26" ht="38.25" customHeight="1" x14ac:dyDescent="0.2">
      <c r="A6" s="250"/>
      <c r="C6" s="7" t="s">
        <v>206</v>
      </c>
      <c r="D6" s="33"/>
      <c r="E6" s="7" t="s">
        <v>207</v>
      </c>
      <c r="F6" s="33"/>
      <c r="G6" s="7" t="s">
        <v>208</v>
      </c>
      <c r="I6" s="7" t="s">
        <v>209</v>
      </c>
      <c r="J6" s="33"/>
      <c r="K6" s="7" t="s">
        <v>210</v>
      </c>
      <c r="L6" s="33"/>
      <c r="M6" s="7" t="s">
        <v>211</v>
      </c>
      <c r="O6" s="7" t="s">
        <v>209</v>
      </c>
      <c r="P6" s="33"/>
      <c r="Q6" s="7" t="s">
        <v>210</v>
      </c>
      <c r="R6" s="33"/>
      <c r="S6" s="7" t="s">
        <v>211</v>
      </c>
      <c r="U6" s="55"/>
      <c r="V6" s="55"/>
      <c r="W6" s="56"/>
      <c r="X6" s="55"/>
      <c r="Y6" s="56"/>
      <c r="Z6" s="55"/>
    </row>
    <row r="7" spans="1:26" ht="30" customHeight="1" x14ac:dyDescent="0.2">
      <c r="A7" s="3" t="s">
        <v>140</v>
      </c>
      <c r="C7" s="12" t="s">
        <v>212</v>
      </c>
      <c r="D7" s="21"/>
      <c r="E7" s="8">
        <v>1362427</v>
      </c>
      <c r="F7" s="21"/>
      <c r="G7" s="8">
        <v>70</v>
      </c>
      <c r="H7" s="21"/>
      <c r="I7" s="8">
        <v>0</v>
      </c>
      <c r="J7" s="21"/>
      <c r="K7" s="8">
        <v>0</v>
      </c>
      <c r="L7" s="21"/>
      <c r="M7" s="8">
        <v>0</v>
      </c>
      <c r="N7" s="21"/>
      <c r="O7" s="8">
        <v>95369890</v>
      </c>
      <c r="P7" s="21"/>
      <c r="Q7" s="8">
        <v>0</v>
      </c>
      <c r="R7" s="21"/>
      <c r="S7" s="8">
        <f>O7-Q7</f>
        <v>95369890</v>
      </c>
      <c r="U7" s="55"/>
      <c r="V7" s="55"/>
      <c r="W7" s="56"/>
      <c r="X7" s="55"/>
      <c r="Y7" s="56"/>
      <c r="Z7" s="56"/>
    </row>
    <row r="8" spans="1:26" ht="30" customHeight="1" x14ac:dyDescent="0.2">
      <c r="A8" s="5" t="s">
        <v>139</v>
      </c>
      <c r="C8" s="15" t="s">
        <v>213</v>
      </c>
      <c r="D8" s="21"/>
      <c r="E8" s="9">
        <v>406862</v>
      </c>
      <c r="F8" s="21"/>
      <c r="G8" s="9">
        <v>500</v>
      </c>
      <c r="H8" s="21"/>
      <c r="I8" s="9">
        <v>0</v>
      </c>
      <c r="J8" s="21"/>
      <c r="K8" s="9">
        <v>0</v>
      </c>
      <c r="L8" s="21"/>
      <c r="M8" s="9">
        <v>0</v>
      </c>
      <c r="N8" s="21"/>
      <c r="O8" s="9">
        <v>203431000</v>
      </c>
      <c r="P8" s="21"/>
      <c r="Q8" s="9">
        <v>0</v>
      </c>
      <c r="R8" s="21"/>
      <c r="S8" s="9">
        <f t="shared" ref="S8:S10" si="0">O8-Q8</f>
        <v>203431000</v>
      </c>
      <c r="U8" s="55"/>
      <c r="V8" s="55"/>
      <c r="W8" s="55"/>
      <c r="X8" s="56"/>
      <c r="Y8" s="56"/>
      <c r="Z8" s="55"/>
    </row>
    <row r="9" spans="1:26" ht="30" customHeight="1" x14ac:dyDescent="0.2">
      <c r="A9" s="5" t="s">
        <v>12</v>
      </c>
      <c r="C9" s="15" t="s">
        <v>214</v>
      </c>
      <c r="D9" s="21"/>
      <c r="E9" s="9">
        <v>1674447</v>
      </c>
      <c r="F9" s="21"/>
      <c r="G9" s="9">
        <v>110</v>
      </c>
      <c r="H9" s="21"/>
      <c r="I9" s="9">
        <v>0</v>
      </c>
      <c r="J9" s="21"/>
      <c r="K9" s="9">
        <v>0</v>
      </c>
      <c r="L9" s="21"/>
      <c r="M9" s="9">
        <v>0</v>
      </c>
      <c r="N9" s="21"/>
      <c r="O9" s="9">
        <v>184189170</v>
      </c>
      <c r="P9" s="21"/>
      <c r="Q9" s="9">
        <v>0</v>
      </c>
      <c r="R9" s="21"/>
      <c r="S9" s="9">
        <f t="shared" si="0"/>
        <v>184189170</v>
      </c>
      <c r="U9" s="55"/>
      <c r="V9" s="55"/>
      <c r="W9" s="56"/>
      <c r="X9" s="55"/>
      <c r="Y9" s="56"/>
      <c r="Z9" s="56"/>
    </row>
    <row r="10" spans="1:26" ht="30" customHeight="1" x14ac:dyDescent="0.2">
      <c r="A10" s="5" t="s">
        <v>132</v>
      </c>
      <c r="C10" s="15" t="s">
        <v>215</v>
      </c>
      <c r="D10" s="21"/>
      <c r="E10" s="9">
        <v>140</v>
      </c>
      <c r="F10" s="21"/>
      <c r="G10" s="9">
        <v>3000</v>
      </c>
      <c r="H10" s="21"/>
      <c r="I10" s="9">
        <v>0</v>
      </c>
      <c r="J10" s="21"/>
      <c r="K10" s="9">
        <v>0</v>
      </c>
      <c r="L10" s="21"/>
      <c r="M10" s="9">
        <v>0</v>
      </c>
      <c r="N10" s="21"/>
      <c r="O10" s="9">
        <v>420000</v>
      </c>
      <c r="P10" s="21"/>
      <c r="Q10" s="9">
        <v>0</v>
      </c>
      <c r="R10" s="21"/>
      <c r="S10" s="9">
        <f t="shared" si="0"/>
        <v>420000</v>
      </c>
      <c r="U10" s="55"/>
      <c r="V10" s="52"/>
      <c r="W10" s="52"/>
      <c r="X10" s="56"/>
      <c r="Y10" s="56"/>
      <c r="Z10" s="56"/>
    </row>
    <row r="11" spans="1:26" ht="30" customHeight="1" x14ac:dyDescent="0.2">
      <c r="A11" s="5" t="s">
        <v>13</v>
      </c>
      <c r="C11" s="15" t="s">
        <v>252</v>
      </c>
      <c r="D11" s="21"/>
      <c r="E11" s="9">
        <v>58593750</v>
      </c>
      <c r="F11" s="21"/>
      <c r="G11" s="9">
        <v>200</v>
      </c>
      <c r="H11" s="21"/>
      <c r="I11" s="9">
        <v>0</v>
      </c>
      <c r="J11" s="21"/>
      <c r="K11" s="9">
        <v>0</v>
      </c>
      <c r="L11" s="21"/>
      <c r="M11" s="9">
        <v>0</v>
      </c>
      <c r="N11" s="21"/>
      <c r="O11" s="9">
        <v>11718750000</v>
      </c>
      <c r="P11" s="21"/>
      <c r="Q11" s="136">
        <v>-1137813080</v>
      </c>
      <c r="R11" s="21"/>
      <c r="S11" s="9">
        <f>O11+Q11</f>
        <v>10580936920</v>
      </c>
    </row>
    <row r="12" spans="1:26" ht="30" customHeight="1" x14ac:dyDescent="0.25">
      <c r="A12" s="18" t="s">
        <v>14</v>
      </c>
      <c r="C12" s="9"/>
      <c r="D12" s="21"/>
      <c r="E12" s="9"/>
      <c r="F12" s="21"/>
      <c r="G12" s="9"/>
      <c r="H12" s="21"/>
      <c r="I12" s="11">
        <f>SUM(I7:I11)</f>
        <v>0</v>
      </c>
      <c r="J12" s="21"/>
      <c r="K12" s="11">
        <f>SUM(K7:K11)</f>
        <v>0</v>
      </c>
      <c r="L12" s="21"/>
      <c r="M12" s="11">
        <f>SUM(M7:M11)</f>
        <v>0</v>
      </c>
      <c r="N12" s="21"/>
      <c r="O12" s="28">
        <f>SUM(O7:O11)</f>
        <v>12202160060</v>
      </c>
      <c r="P12" s="27"/>
      <c r="Q12" s="206">
        <f>SUM(Q7:Q11)</f>
        <v>-1137813080</v>
      </c>
      <c r="R12" s="27"/>
      <c r="S12" s="28">
        <f>SUM(S7:S11)</f>
        <v>11064346980</v>
      </c>
    </row>
    <row r="15" spans="1:26" ht="30" customHeight="1" x14ac:dyDescent="0.2">
      <c r="H15" s="54"/>
    </row>
    <row r="16" spans="1:26" ht="30" customHeight="1" x14ac:dyDescent="0.2">
      <c r="H16" s="73"/>
    </row>
    <row r="17" spans="1:8" ht="30" customHeight="1" x14ac:dyDescent="0.2">
      <c r="H17" s="73">
        <v>203431000</v>
      </c>
    </row>
    <row r="18" spans="1:8" ht="30" customHeight="1" x14ac:dyDescent="0.2">
      <c r="H18" s="73">
        <v>167236435</v>
      </c>
    </row>
    <row r="19" spans="1:8" ht="30" customHeight="1" x14ac:dyDescent="0.2">
      <c r="H19" s="73">
        <v>10388205829</v>
      </c>
    </row>
    <row r="20" spans="1:8" ht="30" customHeight="1" x14ac:dyDescent="0.2">
      <c r="H20" s="73">
        <v>420000</v>
      </c>
    </row>
    <row r="21" spans="1:8" ht="30" customHeight="1" x14ac:dyDescent="0.2">
      <c r="H21" s="53"/>
    </row>
    <row r="22" spans="1:8" ht="30" customHeight="1" x14ac:dyDescent="0.2">
      <c r="A22" s="53"/>
      <c r="B22" s="53"/>
      <c r="C22" s="53"/>
      <c r="D22" s="53"/>
      <c r="E22" s="53"/>
      <c r="F22" s="53"/>
      <c r="G22" s="53"/>
      <c r="H22" s="53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7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U25"/>
  <sheetViews>
    <sheetView rightToLeft="1" view="pageBreakPreview" zoomScale="80" zoomScaleNormal="100" zoomScaleSheetLayoutView="80" workbookViewId="0">
      <selection activeCell="T20" sqref="T20"/>
    </sheetView>
  </sheetViews>
  <sheetFormatPr defaultRowHeight="30" customHeight="1" x14ac:dyDescent="0.2"/>
  <cols>
    <col min="1" max="1" width="39.5703125" style="19" bestFit="1" customWidth="1"/>
    <col min="2" max="2" width="0.7109375" style="19" customWidth="1"/>
    <col min="3" max="3" width="11" style="19" bestFit="1" customWidth="1"/>
    <col min="4" max="4" width="1.28515625" style="19" customWidth="1"/>
    <col min="5" max="5" width="11.85546875" style="19" customWidth="1"/>
    <col min="6" max="6" width="0.42578125" style="19" customWidth="1"/>
    <col min="7" max="7" width="17.140625" style="19" bestFit="1" customWidth="1"/>
    <col min="8" max="8" width="0.42578125" style="19" customWidth="1"/>
    <col min="9" max="9" width="10.85546875" style="19" bestFit="1" customWidth="1"/>
    <col min="10" max="10" width="0.42578125" style="19" customWidth="1"/>
    <col min="11" max="11" width="17.140625" style="19" bestFit="1" customWidth="1"/>
    <col min="12" max="12" width="0.42578125" style="19" customWidth="1"/>
    <col min="13" max="13" width="18.140625" style="19" bestFit="1" customWidth="1"/>
    <col min="14" max="14" width="0.5703125" style="19" customWidth="1"/>
    <col min="15" max="15" width="10.85546875" style="19" bestFit="1" customWidth="1"/>
    <col min="16" max="16" width="0.5703125" style="19" customWidth="1"/>
    <col min="17" max="17" width="18.140625" style="19" bestFit="1" customWidth="1"/>
    <col min="18" max="18" width="0.28515625" style="19" customWidth="1"/>
    <col min="19" max="19" width="9.140625" style="19"/>
    <col min="20" max="20" width="43.42578125" style="210" customWidth="1"/>
    <col min="21" max="21" width="13.5703125" style="210" bestFit="1" customWidth="1"/>
    <col min="22" max="16384" width="9.140625" style="19"/>
  </cols>
  <sheetData>
    <row r="1" spans="1:21" ht="30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T1" s="207"/>
      <c r="U1" s="207"/>
    </row>
    <row r="2" spans="1:21" ht="30" customHeight="1" x14ac:dyDescent="0.2">
      <c r="A2" s="249" t="s">
        <v>115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T2" s="208"/>
      <c r="U2" s="208"/>
    </row>
    <row r="3" spans="1:21" ht="30" customHeight="1" x14ac:dyDescent="0.2">
      <c r="A3" s="249" t="s">
        <v>304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T3" s="97"/>
      <c r="U3" s="97"/>
    </row>
    <row r="4" spans="1:21" s="20" customFormat="1" ht="30" customHeight="1" x14ac:dyDescent="0.2">
      <c r="A4" s="248" t="s">
        <v>216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T4" s="97"/>
      <c r="U4" s="97"/>
    </row>
    <row r="5" spans="1:21" ht="25.5" customHeight="1" x14ac:dyDescent="0.2">
      <c r="A5" s="250" t="s">
        <v>116</v>
      </c>
      <c r="G5" s="250" t="s">
        <v>126</v>
      </c>
      <c r="H5" s="250"/>
      <c r="I5" s="250"/>
      <c r="J5" s="250"/>
      <c r="K5" s="250"/>
      <c r="M5" s="250" t="str">
        <f>'درآمد سرمایه گذاری در سهام'!$N$5</f>
        <v>از ابتدای سال مالی تا پایان ماه</v>
      </c>
      <c r="N5" s="250"/>
      <c r="O5" s="250"/>
      <c r="P5" s="250"/>
      <c r="Q5" s="250"/>
      <c r="T5" s="97"/>
      <c r="U5" s="97"/>
    </row>
    <row r="6" spans="1:21" ht="38.25" customHeight="1" x14ac:dyDescent="0.2">
      <c r="A6" s="250"/>
      <c r="C6" s="266" t="s">
        <v>46</v>
      </c>
      <c r="D6" s="266"/>
      <c r="E6" s="6" t="s">
        <v>217</v>
      </c>
      <c r="G6" s="7" t="s">
        <v>218</v>
      </c>
      <c r="H6" s="33"/>
      <c r="I6" s="7" t="s">
        <v>210</v>
      </c>
      <c r="J6" s="33"/>
      <c r="K6" s="7" t="s">
        <v>219</v>
      </c>
      <c r="M6" s="7" t="s">
        <v>218</v>
      </c>
      <c r="N6" s="33"/>
      <c r="O6" s="7" t="s">
        <v>210</v>
      </c>
      <c r="P6" s="33"/>
      <c r="Q6" s="7" t="s">
        <v>219</v>
      </c>
      <c r="T6" s="97"/>
      <c r="U6" s="97"/>
    </row>
    <row r="7" spans="1:21" ht="27.95" customHeight="1" x14ac:dyDescent="0.2">
      <c r="A7" s="3" t="s">
        <v>59</v>
      </c>
      <c r="C7" s="3" t="s">
        <v>61</v>
      </c>
      <c r="D7" s="33"/>
      <c r="E7" s="13">
        <v>23</v>
      </c>
      <c r="F7" s="43"/>
      <c r="G7" s="74">
        <v>14649851993</v>
      </c>
      <c r="H7" s="43"/>
      <c r="I7" s="13">
        <v>0</v>
      </c>
      <c r="J7" s="43"/>
      <c r="K7" s="13">
        <f>G7</f>
        <v>14649851993</v>
      </c>
      <c r="L7" s="43"/>
      <c r="M7" s="13">
        <v>84020589648</v>
      </c>
      <c r="N7" s="43"/>
      <c r="O7" s="13">
        <v>0</v>
      </c>
      <c r="P7" s="43"/>
      <c r="Q7" s="13">
        <f>M7</f>
        <v>84020589648</v>
      </c>
      <c r="T7" s="97"/>
      <c r="U7" s="97"/>
    </row>
    <row r="8" spans="1:21" ht="27.95" customHeight="1" x14ac:dyDescent="0.2">
      <c r="A8" s="5" t="s">
        <v>78</v>
      </c>
      <c r="C8" s="5" t="s">
        <v>80</v>
      </c>
      <c r="E8" s="14">
        <v>23</v>
      </c>
      <c r="F8" s="43"/>
      <c r="G8" s="74">
        <v>5469109575</v>
      </c>
      <c r="H8" s="43"/>
      <c r="I8" s="14">
        <v>0</v>
      </c>
      <c r="J8" s="43"/>
      <c r="K8" s="14">
        <f t="shared" ref="K8:K19" si="0">G8</f>
        <v>5469109575</v>
      </c>
      <c r="L8" s="43"/>
      <c r="M8" s="14">
        <v>45565303439</v>
      </c>
      <c r="N8" s="43"/>
      <c r="O8" s="14">
        <v>0</v>
      </c>
      <c r="P8" s="43"/>
      <c r="Q8" s="14">
        <f t="shared" ref="Q8:Q19" si="1">M8</f>
        <v>45565303439</v>
      </c>
      <c r="T8" s="97"/>
      <c r="U8" s="209"/>
    </row>
    <row r="9" spans="1:21" ht="27.95" customHeight="1" x14ac:dyDescent="0.2">
      <c r="A9" s="5" t="s">
        <v>73</v>
      </c>
      <c r="C9" s="5" t="s">
        <v>75</v>
      </c>
      <c r="E9" s="14">
        <v>20.5</v>
      </c>
      <c r="F9" s="43"/>
      <c r="G9" s="74">
        <v>1758354055</v>
      </c>
      <c r="H9" s="43"/>
      <c r="I9" s="14">
        <v>0</v>
      </c>
      <c r="J9" s="43"/>
      <c r="K9" s="14">
        <f t="shared" si="0"/>
        <v>1758354055</v>
      </c>
      <c r="L9" s="43"/>
      <c r="M9" s="14">
        <v>17874776372</v>
      </c>
      <c r="N9" s="43"/>
      <c r="O9" s="14">
        <v>0</v>
      </c>
      <c r="P9" s="43"/>
      <c r="Q9" s="14">
        <f t="shared" si="1"/>
        <v>17874776372</v>
      </c>
      <c r="T9" s="97"/>
      <c r="U9" s="97"/>
    </row>
    <row r="10" spans="1:21" ht="27.95" customHeight="1" x14ac:dyDescent="0.2">
      <c r="A10" s="5" t="s">
        <v>76</v>
      </c>
      <c r="C10" s="5" t="s">
        <v>77</v>
      </c>
      <c r="E10" s="14">
        <v>20.5</v>
      </c>
      <c r="F10" s="43"/>
      <c r="G10" s="74">
        <v>1727068307</v>
      </c>
      <c r="H10" s="43"/>
      <c r="I10" s="14">
        <v>0</v>
      </c>
      <c r="J10" s="43"/>
      <c r="K10" s="14">
        <f t="shared" si="0"/>
        <v>1727068307</v>
      </c>
      <c r="L10" s="43"/>
      <c r="M10" s="14">
        <v>18373050118</v>
      </c>
      <c r="N10" s="43"/>
      <c r="O10" s="14">
        <v>0</v>
      </c>
      <c r="P10" s="43"/>
      <c r="Q10" s="14">
        <f t="shared" si="1"/>
        <v>18373050118</v>
      </c>
      <c r="T10" s="97"/>
      <c r="U10" s="209"/>
    </row>
    <row r="11" spans="1:21" ht="27.95" customHeight="1" x14ac:dyDescent="0.2">
      <c r="A11" s="5" t="s">
        <v>70</v>
      </c>
      <c r="C11" s="5" t="s">
        <v>72</v>
      </c>
      <c r="E11" s="14">
        <v>20.5</v>
      </c>
      <c r="F11" s="43"/>
      <c r="G11" s="74">
        <v>1506730756</v>
      </c>
      <c r="H11" s="43"/>
      <c r="I11" s="14">
        <v>0</v>
      </c>
      <c r="J11" s="43"/>
      <c r="K11" s="14">
        <f t="shared" si="0"/>
        <v>1506730756</v>
      </c>
      <c r="L11" s="43"/>
      <c r="M11" s="14">
        <v>16632018370</v>
      </c>
      <c r="N11" s="43"/>
      <c r="O11" s="14">
        <v>0</v>
      </c>
      <c r="P11" s="43"/>
      <c r="Q11" s="14">
        <f t="shared" si="1"/>
        <v>16632018370</v>
      </c>
      <c r="T11" s="97"/>
      <c r="U11" s="209"/>
    </row>
    <row r="12" spans="1:21" ht="27.95" customHeight="1" x14ac:dyDescent="0.2">
      <c r="A12" s="5" t="s">
        <v>62</v>
      </c>
      <c r="C12" s="5" t="s">
        <v>64</v>
      </c>
      <c r="E12" s="14">
        <v>23</v>
      </c>
      <c r="F12" s="43"/>
      <c r="G12" s="74">
        <v>10316155919</v>
      </c>
      <c r="H12" s="43"/>
      <c r="I12" s="14">
        <v>0</v>
      </c>
      <c r="J12" s="43"/>
      <c r="K12" s="14">
        <f t="shared" si="0"/>
        <v>10316155919</v>
      </c>
      <c r="L12" s="43"/>
      <c r="M12" s="14">
        <v>109273495945</v>
      </c>
      <c r="N12" s="43"/>
      <c r="O12" s="14">
        <v>0</v>
      </c>
      <c r="P12" s="43"/>
      <c r="Q12" s="14">
        <f t="shared" si="1"/>
        <v>109273495945</v>
      </c>
      <c r="T12" s="97"/>
      <c r="U12" s="209"/>
    </row>
    <row r="13" spans="1:21" ht="27.95" customHeight="1" x14ac:dyDescent="0.2">
      <c r="A13" s="5" t="s">
        <v>172</v>
      </c>
      <c r="C13" s="5" t="s">
        <v>220</v>
      </c>
      <c r="E13" s="14">
        <v>23</v>
      </c>
      <c r="F13" s="43"/>
      <c r="G13" s="14">
        <v>0</v>
      </c>
      <c r="H13" s="43"/>
      <c r="I13" s="14">
        <v>0</v>
      </c>
      <c r="J13" s="43"/>
      <c r="K13" s="14">
        <f t="shared" si="0"/>
        <v>0</v>
      </c>
      <c r="L13" s="43"/>
      <c r="M13" s="14">
        <v>43943210924</v>
      </c>
      <c r="N13" s="43"/>
      <c r="O13" s="14">
        <v>0</v>
      </c>
      <c r="P13" s="43"/>
      <c r="Q13" s="14">
        <f t="shared" si="1"/>
        <v>43943210924</v>
      </c>
      <c r="T13" s="97"/>
      <c r="U13" s="209"/>
    </row>
    <row r="14" spans="1:21" ht="27.95" customHeight="1" x14ac:dyDescent="0.2">
      <c r="A14" s="5" t="s">
        <v>151</v>
      </c>
      <c r="C14" s="5" t="s">
        <v>221</v>
      </c>
      <c r="E14" s="14">
        <v>17</v>
      </c>
      <c r="F14" s="43"/>
      <c r="G14" s="14">
        <v>0</v>
      </c>
      <c r="H14" s="43"/>
      <c r="I14" s="14">
        <v>0</v>
      </c>
      <c r="J14" s="43"/>
      <c r="K14" s="14">
        <f t="shared" si="0"/>
        <v>0</v>
      </c>
      <c r="L14" s="43"/>
      <c r="M14" s="14">
        <v>2433957924</v>
      </c>
      <c r="N14" s="43"/>
      <c r="O14" s="14">
        <v>0</v>
      </c>
      <c r="P14" s="43"/>
      <c r="Q14" s="14">
        <f t="shared" si="1"/>
        <v>2433957924</v>
      </c>
      <c r="T14" s="97"/>
      <c r="U14" s="209"/>
    </row>
    <row r="15" spans="1:21" ht="27.95" customHeight="1" x14ac:dyDescent="0.2">
      <c r="A15" s="5" t="s">
        <v>67</v>
      </c>
      <c r="C15" s="5" t="s">
        <v>69</v>
      </c>
      <c r="E15" s="14">
        <v>18</v>
      </c>
      <c r="F15" s="43"/>
      <c r="G15" s="14">
        <v>6336678322</v>
      </c>
      <c r="H15" s="43"/>
      <c r="I15" s="14">
        <v>0</v>
      </c>
      <c r="J15" s="43"/>
      <c r="K15" s="14">
        <f t="shared" si="0"/>
        <v>6336678322</v>
      </c>
      <c r="L15" s="43"/>
      <c r="M15" s="14">
        <v>62613354669</v>
      </c>
      <c r="N15" s="43"/>
      <c r="O15" s="14">
        <v>0</v>
      </c>
      <c r="P15" s="43"/>
      <c r="Q15" s="14">
        <f t="shared" si="1"/>
        <v>62613354669</v>
      </c>
      <c r="T15" s="97"/>
      <c r="U15" s="209"/>
    </row>
    <row r="16" spans="1:21" ht="27.95" customHeight="1" x14ac:dyDescent="0.2">
      <c r="A16" s="5" t="s">
        <v>164</v>
      </c>
      <c r="C16" s="5" t="s">
        <v>222</v>
      </c>
      <c r="E16" s="14">
        <v>18</v>
      </c>
      <c r="F16" s="43"/>
      <c r="G16" s="14"/>
      <c r="H16" s="43"/>
      <c r="I16" s="14">
        <v>0</v>
      </c>
      <c r="J16" s="43"/>
      <c r="K16" s="14">
        <f t="shared" si="0"/>
        <v>0</v>
      </c>
      <c r="L16" s="43"/>
      <c r="M16" s="14">
        <v>2050106476</v>
      </c>
      <c r="N16" s="43"/>
      <c r="O16" s="14">
        <v>0</v>
      </c>
      <c r="P16" s="43"/>
      <c r="Q16" s="14">
        <f t="shared" si="1"/>
        <v>2050106476</v>
      </c>
      <c r="T16" s="97"/>
      <c r="U16" s="209"/>
    </row>
    <row r="17" spans="1:21" ht="27.95" customHeight="1" x14ac:dyDescent="0.2">
      <c r="A17" s="5" t="s">
        <v>65</v>
      </c>
      <c r="C17" s="5" t="s">
        <v>66</v>
      </c>
      <c r="E17" s="14">
        <v>18</v>
      </c>
      <c r="F17" s="43"/>
      <c r="G17" s="14">
        <v>0</v>
      </c>
      <c r="H17" s="43"/>
      <c r="I17" s="14">
        <v>0</v>
      </c>
      <c r="J17" s="43"/>
      <c r="K17" s="14">
        <f t="shared" si="0"/>
        <v>0</v>
      </c>
      <c r="L17" s="43"/>
      <c r="M17" s="69">
        <v>63699976699</v>
      </c>
      <c r="N17" s="43"/>
      <c r="O17" s="14">
        <v>0</v>
      </c>
      <c r="P17" s="43"/>
      <c r="Q17" s="14">
        <f t="shared" si="1"/>
        <v>63699976699</v>
      </c>
      <c r="T17" s="97"/>
      <c r="U17" s="97"/>
    </row>
    <row r="18" spans="1:21" ht="27.95" customHeight="1" x14ac:dyDescent="0.2">
      <c r="A18" s="5" t="s">
        <v>166</v>
      </c>
      <c r="C18" s="5" t="s">
        <v>223</v>
      </c>
      <c r="E18" s="14">
        <v>18</v>
      </c>
      <c r="F18" s="43"/>
      <c r="G18" s="14">
        <v>0</v>
      </c>
      <c r="H18" s="43"/>
      <c r="I18" s="14">
        <v>0</v>
      </c>
      <c r="J18" s="43"/>
      <c r="K18" s="14">
        <f>G18</f>
        <v>0</v>
      </c>
      <c r="L18" s="43"/>
      <c r="M18" s="14">
        <v>263076257</v>
      </c>
      <c r="N18" s="43"/>
      <c r="O18" s="14">
        <v>0</v>
      </c>
      <c r="P18" s="43"/>
      <c r="Q18" s="14">
        <f t="shared" si="1"/>
        <v>263076257</v>
      </c>
      <c r="T18" s="97"/>
      <c r="U18" s="97"/>
    </row>
    <row r="19" spans="1:21" ht="27.95" customHeight="1" x14ac:dyDescent="0.2">
      <c r="A19" s="5" t="s">
        <v>149</v>
      </c>
      <c r="C19" s="5" t="s">
        <v>225</v>
      </c>
      <c r="E19" s="14">
        <v>18</v>
      </c>
      <c r="F19" s="43"/>
      <c r="G19" s="14">
        <v>0</v>
      </c>
      <c r="H19" s="43"/>
      <c r="I19" s="14">
        <v>0</v>
      </c>
      <c r="J19" s="43"/>
      <c r="K19" s="14">
        <f t="shared" si="0"/>
        <v>0</v>
      </c>
      <c r="L19" s="43"/>
      <c r="M19" s="14">
        <v>2303772647</v>
      </c>
      <c r="N19" s="43"/>
      <c r="O19" s="14">
        <v>0</v>
      </c>
      <c r="P19" s="43"/>
      <c r="Q19" s="14">
        <f t="shared" si="1"/>
        <v>2303772647</v>
      </c>
      <c r="T19" s="97"/>
      <c r="U19" s="97"/>
    </row>
    <row r="20" spans="1:21" ht="27.95" customHeight="1" x14ac:dyDescent="0.2">
      <c r="A20" s="5" t="s">
        <v>150</v>
      </c>
      <c r="C20" s="5" t="s">
        <v>226</v>
      </c>
      <c r="E20" s="14">
        <v>18</v>
      </c>
      <c r="F20" s="43"/>
      <c r="G20" s="14">
        <v>0</v>
      </c>
      <c r="H20" s="43"/>
      <c r="I20" s="14">
        <v>0</v>
      </c>
      <c r="J20" s="43"/>
      <c r="K20" s="14">
        <f>G20</f>
        <v>0</v>
      </c>
      <c r="L20" s="43"/>
      <c r="M20" s="14">
        <v>830465622</v>
      </c>
      <c r="N20" s="43"/>
      <c r="O20" s="14">
        <v>0</v>
      </c>
      <c r="P20" s="43"/>
      <c r="Q20" s="14">
        <f>M20</f>
        <v>830465622</v>
      </c>
    </row>
    <row r="21" spans="1:21" ht="27.95" customHeight="1" x14ac:dyDescent="0.2">
      <c r="A21" s="5" t="s">
        <v>291</v>
      </c>
      <c r="C21" s="5" t="s">
        <v>292</v>
      </c>
      <c r="D21"/>
      <c r="E21" s="14">
        <v>23</v>
      </c>
      <c r="F21" s="44"/>
      <c r="G21" s="14">
        <v>14887037529</v>
      </c>
      <c r="H21" s="43"/>
      <c r="I21" s="14">
        <v>0</v>
      </c>
      <c r="J21" s="43"/>
      <c r="K21" s="14">
        <f>G21</f>
        <v>14887037529</v>
      </c>
      <c r="L21" s="43"/>
      <c r="M21" s="14">
        <v>17267531174</v>
      </c>
      <c r="N21" s="45"/>
      <c r="O21" s="46"/>
      <c r="P21" s="45"/>
      <c r="Q21" s="69">
        <f>M21</f>
        <v>17267531174</v>
      </c>
    </row>
    <row r="22" spans="1:21" customFormat="1" ht="21.75" customHeight="1" x14ac:dyDescent="0.2">
      <c r="A22" s="5" t="s">
        <v>311</v>
      </c>
      <c r="E22" s="5" t="s">
        <v>224</v>
      </c>
      <c r="H22" s="44">
        <v>18</v>
      </c>
      <c r="J22" s="51">
        <v>0</v>
      </c>
      <c r="L22" s="51">
        <v>0</v>
      </c>
      <c r="M22" s="172">
        <v>-5054916874</v>
      </c>
      <c r="N22" s="51">
        <v>0</v>
      </c>
      <c r="P22" s="51">
        <v>-5054916874</v>
      </c>
      <c r="Q22" s="172">
        <f>M22</f>
        <v>-5054916874</v>
      </c>
      <c r="R22" s="51">
        <v>0</v>
      </c>
      <c r="T22" s="51"/>
    </row>
    <row r="23" spans="1:21" ht="27.95" customHeight="1" x14ac:dyDescent="0.2">
      <c r="A23" s="5" t="s">
        <v>295</v>
      </c>
      <c r="C23" s="5"/>
      <c r="D23"/>
      <c r="E23" s="14"/>
      <c r="F23" s="44"/>
      <c r="G23" s="14">
        <v>11596532510</v>
      </c>
      <c r="H23" s="43"/>
      <c r="I23" s="14"/>
      <c r="J23" s="43"/>
      <c r="K23" s="14">
        <v>11596532510</v>
      </c>
      <c r="L23" s="43"/>
      <c r="M23" s="14">
        <v>11596532510</v>
      </c>
      <c r="N23" s="45"/>
      <c r="O23" s="46"/>
      <c r="P23" s="45"/>
      <c r="Q23" s="69">
        <v>11596532510</v>
      </c>
    </row>
    <row r="24" spans="1:21" s="29" customFormat="1" ht="27.95" customHeight="1" thickBot="1" x14ac:dyDescent="0.3">
      <c r="A24" s="18" t="s">
        <v>14</v>
      </c>
      <c r="C24" s="34"/>
      <c r="E24" s="36"/>
      <c r="F24" s="48"/>
      <c r="G24" s="47">
        <f>SUM(G7:G23)</f>
        <v>68247518966</v>
      </c>
      <c r="H24" s="48"/>
      <c r="I24" s="47">
        <v>0</v>
      </c>
      <c r="J24" s="48"/>
      <c r="K24" s="47">
        <f>SUM(K7:K23)</f>
        <v>68247518966</v>
      </c>
      <c r="L24" s="48"/>
      <c r="M24" s="47">
        <f>SUM(M7:M23)</f>
        <v>493686301920</v>
      </c>
      <c r="N24" s="48"/>
      <c r="O24" s="47">
        <v>0</v>
      </c>
      <c r="P24" s="48"/>
      <c r="Q24" s="47">
        <f>SUM(Q7:Q23)</f>
        <v>493686301920</v>
      </c>
      <c r="T24" s="210"/>
      <c r="U24" s="210"/>
    </row>
    <row r="25" spans="1:21" ht="30" customHeight="1" thickTop="1" x14ac:dyDescent="0.2"/>
  </sheetData>
  <mergeCells count="8">
    <mergeCell ref="A1:Q1"/>
    <mergeCell ref="A2:Q2"/>
    <mergeCell ref="A3:Q3"/>
    <mergeCell ref="A5:A6"/>
    <mergeCell ref="G5:K5"/>
    <mergeCell ref="M5:Q5"/>
    <mergeCell ref="C6:D6"/>
    <mergeCell ref="A4:Q4"/>
  </mergeCells>
  <pageMargins left="0.39" right="0.39" top="0.39" bottom="0.39" header="0" footer="0"/>
  <pageSetup scale="8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1:AC33"/>
  <sheetViews>
    <sheetView rightToLeft="1" zoomScaleNormal="100" zoomScaleSheetLayoutView="64" workbookViewId="0">
      <selection activeCell="M40" sqref="M40"/>
    </sheetView>
  </sheetViews>
  <sheetFormatPr defaultRowHeight="30" customHeight="1" x14ac:dyDescent="0.2"/>
  <cols>
    <col min="1" max="1" width="28" style="19" bestFit="1" customWidth="1"/>
    <col min="2" max="2" width="1.28515625" style="19" customWidth="1"/>
    <col min="3" max="3" width="14.140625" style="19" bestFit="1" customWidth="1"/>
    <col min="4" max="4" width="1.28515625" style="19" customWidth="1"/>
    <col min="5" max="5" width="19.7109375" style="19" bestFit="1" customWidth="1"/>
    <col min="6" max="6" width="1.28515625" style="19" customWidth="1"/>
    <col min="7" max="7" width="20.140625" style="19" bestFit="1" customWidth="1"/>
    <col min="8" max="8" width="1.28515625" style="19" customWidth="1"/>
    <col min="9" max="9" width="18" style="19" customWidth="1"/>
    <col min="10" max="10" width="1.28515625" style="19" customWidth="1"/>
    <col min="11" max="11" width="13.140625" style="19" bestFit="1" customWidth="1"/>
    <col min="12" max="12" width="1.28515625" style="19" customWidth="1"/>
    <col min="13" max="13" width="19.7109375" style="19" bestFit="1" customWidth="1"/>
    <col min="14" max="14" width="1.28515625" style="19" customWidth="1"/>
    <col min="15" max="15" width="20.140625" style="77" bestFit="1" customWidth="1"/>
    <col min="16" max="16" width="1.28515625" style="77" customWidth="1"/>
    <col min="17" max="17" width="14.28515625" style="77" customWidth="1"/>
    <col min="18" max="18" width="6" style="77" customWidth="1"/>
    <col min="19" max="19" width="0.28515625" style="77" customWidth="1"/>
    <col min="20" max="20" width="9.140625" style="77"/>
    <col min="21" max="16384" width="9.140625" style="19"/>
  </cols>
  <sheetData>
    <row r="1" spans="1:29" ht="30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</row>
    <row r="2" spans="1:29" ht="30" customHeight="1" x14ac:dyDescent="0.2">
      <c r="A2" s="249" t="s">
        <v>115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</row>
    <row r="3" spans="1:29" ht="30" customHeight="1" x14ac:dyDescent="0.2">
      <c r="A3" s="249" t="s">
        <v>304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</row>
    <row r="4" spans="1:29" s="20" customFormat="1" ht="30" customHeight="1" x14ac:dyDescent="0.2">
      <c r="A4" s="248" t="s">
        <v>232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144"/>
      <c r="T4" s="144"/>
    </row>
    <row r="5" spans="1:29" ht="21.75" customHeight="1" x14ac:dyDescent="0.2">
      <c r="A5" s="250" t="s">
        <v>116</v>
      </c>
      <c r="C5" s="250" t="s">
        <v>126</v>
      </c>
      <c r="D5" s="250"/>
      <c r="E5" s="250"/>
      <c r="F5" s="250"/>
      <c r="G5" s="250"/>
      <c r="H5" s="250"/>
      <c r="I5" s="250"/>
      <c r="K5" s="250" t="str">
        <f>'درآمد سرمایه گذاری در سهام'!$N$5</f>
        <v>از ابتدای سال مالی تا پایان ماه</v>
      </c>
      <c r="L5" s="250"/>
      <c r="M5" s="250"/>
      <c r="N5" s="250"/>
      <c r="O5" s="250"/>
      <c r="P5" s="250"/>
      <c r="Q5" s="250"/>
      <c r="R5" s="250"/>
    </row>
    <row r="6" spans="1:29" ht="38.25" customHeight="1" x14ac:dyDescent="0.2">
      <c r="A6" s="250"/>
      <c r="C6" s="7" t="s">
        <v>6</v>
      </c>
      <c r="D6" s="33"/>
      <c r="E6" s="7" t="s">
        <v>8</v>
      </c>
      <c r="F6" s="33"/>
      <c r="G6" s="7" t="s">
        <v>230</v>
      </c>
      <c r="H6" s="33"/>
      <c r="I6" s="7" t="s">
        <v>233</v>
      </c>
      <c r="K6" s="7" t="s">
        <v>6</v>
      </c>
      <c r="L6" s="33"/>
      <c r="M6" s="7" t="s">
        <v>8</v>
      </c>
      <c r="N6" s="33"/>
      <c r="O6" s="90" t="s">
        <v>230</v>
      </c>
      <c r="P6" s="124"/>
      <c r="Q6" s="298" t="s">
        <v>233</v>
      </c>
      <c r="R6" s="298"/>
      <c r="AB6" s="289"/>
      <c r="AC6" s="289"/>
    </row>
    <row r="7" spans="1:29" s="77" customFormat="1" ht="30" customHeight="1" x14ac:dyDescent="0.2">
      <c r="A7" s="76" t="s">
        <v>40</v>
      </c>
      <c r="C7" s="78">
        <v>4046128</v>
      </c>
      <c r="D7" s="79"/>
      <c r="E7" s="78">
        <v>44171662827</v>
      </c>
      <c r="F7" s="79"/>
      <c r="G7" s="78">
        <v>40769663157</v>
      </c>
      <c r="H7" s="79"/>
      <c r="I7" s="232">
        <f>E7-G7</f>
        <v>3401999670</v>
      </c>
      <c r="J7" s="79"/>
      <c r="K7" s="78">
        <v>4046128</v>
      </c>
      <c r="L7" s="79"/>
      <c r="M7" s="78">
        <v>44171662827.389999</v>
      </c>
      <c r="N7" s="79"/>
      <c r="O7" s="78">
        <v>43235318831</v>
      </c>
      <c r="P7" s="79"/>
      <c r="Q7" s="289">
        <f t="shared" ref="Q7:Q21" si="0">M7-O7</f>
        <v>936343996.38999939</v>
      </c>
      <c r="R7" s="289"/>
    </row>
    <row r="8" spans="1:29" s="77" customFormat="1" ht="30" customHeight="1" x14ac:dyDescent="0.2">
      <c r="A8" s="80" t="s">
        <v>38</v>
      </c>
      <c r="C8" s="81">
        <v>488982</v>
      </c>
      <c r="D8" s="79"/>
      <c r="E8" s="81">
        <v>5631267380</v>
      </c>
      <c r="F8" s="79"/>
      <c r="G8" s="81">
        <v>5006113672</v>
      </c>
      <c r="H8" s="79"/>
      <c r="I8" s="82">
        <f>E8-G8</f>
        <v>625153708</v>
      </c>
      <c r="J8" s="79"/>
      <c r="K8" s="81">
        <v>488982</v>
      </c>
      <c r="L8" s="79"/>
      <c r="M8" s="81">
        <v>5631267379.5787497</v>
      </c>
      <c r="N8" s="79"/>
      <c r="O8" s="81">
        <v>4895492190</v>
      </c>
      <c r="P8" s="79"/>
      <c r="Q8" s="289">
        <f t="shared" si="0"/>
        <v>735775189.57874966</v>
      </c>
      <c r="R8" s="289"/>
    </row>
    <row r="9" spans="1:29" s="77" customFormat="1" ht="30" customHeight="1" x14ac:dyDescent="0.2">
      <c r="A9" s="80" t="s">
        <v>67</v>
      </c>
      <c r="C9" s="81">
        <v>445000</v>
      </c>
      <c r="D9" s="79"/>
      <c r="E9" s="81">
        <v>423785674922</v>
      </c>
      <c r="F9" s="79"/>
      <c r="G9" s="81">
        <v>423785674921</v>
      </c>
      <c r="H9" s="79"/>
      <c r="I9" s="166">
        <f t="shared" ref="I9:I21" si="1">E9-G9</f>
        <v>1</v>
      </c>
      <c r="J9" s="79"/>
      <c r="K9" s="81">
        <v>445000</v>
      </c>
      <c r="L9" s="79"/>
      <c r="M9" s="81">
        <v>423785674922</v>
      </c>
      <c r="N9" s="79"/>
      <c r="O9" s="81">
        <v>407362388951</v>
      </c>
      <c r="P9" s="79"/>
      <c r="Q9" s="289">
        <f t="shared" si="0"/>
        <v>16423285971</v>
      </c>
      <c r="R9" s="289"/>
    </row>
    <row r="10" spans="1:29" s="77" customFormat="1" ht="30" customHeight="1" x14ac:dyDescent="0.2">
      <c r="A10" s="80" t="s">
        <v>62</v>
      </c>
      <c r="C10" s="81">
        <v>455000</v>
      </c>
      <c r="D10" s="79"/>
      <c r="E10" s="81">
        <v>464015881875</v>
      </c>
      <c r="F10" s="79"/>
      <c r="G10" s="81">
        <v>464015881875</v>
      </c>
      <c r="H10" s="79"/>
      <c r="I10" s="166">
        <f t="shared" si="1"/>
        <v>0</v>
      </c>
      <c r="J10" s="79"/>
      <c r="K10" s="81">
        <v>455000</v>
      </c>
      <c r="L10" s="79"/>
      <c r="M10" s="81">
        <v>464015881875</v>
      </c>
      <c r="N10" s="79"/>
      <c r="O10" s="81">
        <v>455019361875</v>
      </c>
      <c r="P10" s="79"/>
      <c r="Q10" s="289">
        <f t="shared" si="0"/>
        <v>8996520000</v>
      </c>
      <c r="R10" s="289"/>
    </row>
    <row r="11" spans="1:29" s="77" customFormat="1" ht="30" customHeight="1" x14ac:dyDescent="0.2">
      <c r="A11" s="80" t="s">
        <v>70</v>
      </c>
      <c r="C11" s="81">
        <v>95000</v>
      </c>
      <c r="D11" s="79"/>
      <c r="E11" s="81">
        <v>87906564047</v>
      </c>
      <c r="F11" s="79"/>
      <c r="G11" s="81">
        <v>87906564046</v>
      </c>
      <c r="H11" s="79"/>
      <c r="I11" s="166">
        <f t="shared" si="1"/>
        <v>1</v>
      </c>
      <c r="J11" s="79"/>
      <c r="K11" s="81">
        <v>95000</v>
      </c>
      <c r="L11" s="79"/>
      <c r="M11" s="81">
        <v>87906564047</v>
      </c>
      <c r="N11" s="79"/>
      <c r="O11" s="81">
        <v>91563401126</v>
      </c>
      <c r="P11" s="79"/>
      <c r="Q11" s="286">
        <f t="shared" si="0"/>
        <v>-3656837079</v>
      </c>
      <c r="R11" s="286"/>
    </row>
    <row r="12" spans="1:29" s="77" customFormat="1" ht="30" customHeight="1" x14ac:dyDescent="0.2">
      <c r="A12" s="80" t="s">
        <v>73</v>
      </c>
      <c r="C12" s="81">
        <v>102957</v>
      </c>
      <c r="D12" s="79"/>
      <c r="E12" s="81">
        <v>101908955653</v>
      </c>
      <c r="F12" s="79"/>
      <c r="G12" s="81">
        <v>101908955653</v>
      </c>
      <c r="H12" s="79"/>
      <c r="I12" s="81">
        <f t="shared" si="1"/>
        <v>0</v>
      </c>
      <c r="J12" s="79"/>
      <c r="K12" s="81">
        <v>102957</v>
      </c>
      <c r="L12" s="79"/>
      <c r="M12" s="81">
        <v>101908955653</v>
      </c>
      <c r="N12" s="79"/>
      <c r="O12" s="81">
        <v>100566639712</v>
      </c>
      <c r="P12" s="79"/>
      <c r="Q12" s="289">
        <f t="shared" si="0"/>
        <v>1342315941</v>
      </c>
      <c r="R12" s="289"/>
    </row>
    <row r="13" spans="1:29" s="77" customFormat="1" ht="30" customHeight="1" x14ac:dyDescent="0.2">
      <c r="A13" s="80" t="s">
        <v>76</v>
      </c>
      <c r="C13" s="81">
        <v>106340</v>
      </c>
      <c r="D13" s="79"/>
      <c r="E13" s="81">
        <v>101111010307</v>
      </c>
      <c r="F13" s="79"/>
      <c r="G13" s="81">
        <v>101111010307</v>
      </c>
      <c r="H13" s="79"/>
      <c r="I13" s="81">
        <f t="shared" si="1"/>
        <v>0</v>
      </c>
      <c r="J13" s="79"/>
      <c r="K13" s="81">
        <v>106340</v>
      </c>
      <c r="L13" s="79"/>
      <c r="M13" s="81">
        <v>101111010307</v>
      </c>
      <c r="N13" s="79"/>
      <c r="O13" s="81">
        <v>101323651758</v>
      </c>
      <c r="P13" s="79"/>
      <c r="Q13" s="286">
        <f t="shared" si="0"/>
        <v>-212641451</v>
      </c>
      <c r="R13" s="286"/>
    </row>
    <row r="14" spans="1:29" s="77" customFormat="1" ht="30" customHeight="1" x14ac:dyDescent="0.2">
      <c r="A14" s="80" t="s">
        <v>54</v>
      </c>
      <c r="C14" s="81">
        <v>120382</v>
      </c>
      <c r="D14" s="79"/>
      <c r="E14" s="81">
        <v>79784356624</v>
      </c>
      <c r="F14" s="79"/>
      <c r="G14" s="81">
        <v>76142271131</v>
      </c>
      <c r="H14" s="79"/>
      <c r="I14" s="81">
        <f t="shared" si="1"/>
        <v>3642085493</v>
      </c>
      <c r="J14" s="79"/>
      <c r="K14" s="81">
        <v>120382</v>
      </c>
      <c r="L14" s="79"/>
      <c r="M14" s="81">
        <v>79784356624</v>
      </c>
      <c r="N14" s="79"/>
      <c r="O14" s="81">
        <v>75284012952</v>
      </c>
      <c r="P14" s="79"/>
      <c r="Q14" s="288">
        <f t="shared" si="0"/>
        <v>4500343672</v>
      </c>
      <c r="R14" s="288"/>
    </row>
    <row r="15" spans="1:29" s="77" customFormat="1" ht="30" customHeight="1" x14ac:dyDescent="0.2">
      <c r="A15" s="80" t="s">
        <v>57</v>
      </c>
      <c r="C15" s="81">
        <v>53378</v>
      </c>
      <c r="D15" s="79"/>
      <c r="E15" s="81">
        <v>31004862230</v>
      </c>
      <c r="F15" s="79"/>
      <c r="G15" s="81">
        <v>29113389487</v>
      </c>
      <c r="H15" s="79"/>
      <c r="I15" s="81">
        <f t="shared" si="1"/>
        <v>1891472743</v>
      </c>
      <c r="J15" s="79"/>
      <c r="K15" s="81">
        <v>53378</v>
      </c>
      <c r="L15" s="79"/>
      <c r="M15" s="81">
        <v>31004862230</v>
      </c>
      <c r="N15" s="79"/>
      <c r="O15" s="81">
        <v>28950039215</v>
      </c>
      <c r="P15" s="79"/>
      <c r="Q15" s="288">
        <f t="shared" si="0"/>
        <v>2054823015</v>
      </c>
      <c r="R15" s="288"/>
    </row>
    <row r="16" spans="1:29" s="77" customFormat="1" ht="30" customHeight="1" x14ac:dyDescent="0.2">
      <c r="A16" s="80" t="s">
        <v>78</v>
      </c>
      <c r="C16" s="81">
        <v>200000</v>
      </c>
      <c r="D16" s="79"/>
      <c r="E16" s="81">
        <v>215960850000</v>
      </c>
      <c r="F16" s="79"/>
      <c r="G16" s="81">
        <v>199963750000</v>
      </c>
      <c r="H16" s="79"/>
      <c r="I16" s="81">
        <f t="shared" si="1"/>
        <v>15997100000</v>
      </c>
      <c r="J16" s="79"/>
      <c r="K16" s="81">
        <v>200000</v>
      </c>
      <c r="L16" s="79"/>
      <c r="M16" s="81">
        <v>215960850000</v>
      </c>
      <c r="N16" s="79"/>
      <c r="O16" s="81">
        <v>200000000000</v>
      </c>
      <c r="P16" s="79"/>
      <c r="Q16" s="288">
        <f t="shared" si="0"/>
        <v>15960850000</v>
      </c>
      <c r="R16" s="288"/>
    </row>
    <row r="17" spans="1:20" s="77" customFormat="1" ht="30" customHeight="1" x14ac:dyDescent="0.2">
      <c r="A17" s="80" t="s">
        <v>48</v>
      </c>
      <c r="C17" s="81">
        <v>45873</v>
      </c>
      <c r="D17" s="79"/>
      <c r="E17" s="81">
        <v>27894901733</v>
      </c>
      <c r="F17" s="79"/>
      <c r="G17" s="81">
        <v>26315593980</v>
      </c>
      <c r="H17" s="79"/>
      <c r="I17" s="81">
        <f t="shared" si="1"/>
        <v>1579307753</v>
      </c>
      <c r="J17" s="79"/>
      <c r="K17" s="81">
        <v>45873</v>
      </c>
      <c r="L17" s="79"/>
      <c r="M17" s="81">
        <v>27894901733</v>
      </c>
      <c r="N17" s="79"/>
      <c r="O17" s="81">
        <v>25918689295</v>
      </c>
      <c r="P17" s="79"/>
      <c r="Q17" s="288">
        <f t="shared" si="0"/>
        <v>1976212438</v>
      </c>
      <c r="R17" s="288"/>
    </row>
    <row r="18" spans="1:20" s="77" customFormat="1" ht="30" customHeight="1" x14ac:dyDescent="0.2">
      <c r="A18" s="80" t="s">
        <v>81</v>
      </c>
      <c r="C18" s="81">
        <v>174715</v>
      </c>
      <c r="D18" s="79"/>
      <c r="E18" s="81">
        <v>102032534751</v>
      </c>
      <c r="F18" s="79"/>
      <c r="G18" s="81">
        <v>95465250679</v>
      </c>
      <c r="H18" s="79"/>
      <c r="I18" s="81">
        <f t="shared" si="1"/>
        <v>6567284072</v>
      </c>
      <c r="J18" s="79"/>
      <c r="K18" s="81">
        <v>174715</v>
      </c>
      <c r="L18" s="79"/>
      <c r="M18" s="81">
        <v>102032534751</v>
      </c>
      <c r="N18" s="79"/>
      <c r="O18" s="81">
        <v>95070679401</v>
      </c>
      <c r="P18" s="79"/>
      <c r="Q18" s="288">
        <f t="shared" si="0"/>
        <v>6961855350</v>
      </c>
      <c r="R18" s="288"/>
    </row>
    <row r="19" spans="1:20" s="77" customFormat="1" ht="30" customHeight="1" x14ac:dyDescent="0.2">
      <c r="A19" s="80" t="s">
        <v>52</v>
      </c>
      <c r="C19" s="81">
        <v>205105</v>
      </c>
      <c r="D19" s="79"/>
      <c r="E19" s="81">
        <v>116888660090</v>
      </c>
      <c r="F19" s="79"/>
      <c r="G19" s="81">
        <v>110081174568</v>
      </c>
      <c r="H19" s="79"/>
      <c r="I19" s="81">
        <f t="shared" si="1"/>
        <v>6807485522</v>
      </c>
      <c r="J19" s="81"/>
      <c r="K19" s="81">
        <v>205105</v>
      </c>
      <c r="L19" s="79"/>
      <c r="M19" s="81">
        <v>116888660090</v>
      </c>
      <c r="N19" s="79"/>
      <c r="O19" s="81">
        <v>106107939930</v>
      </c>
      <c r="P19" s="79"/>
      <c r="Q19" s="288">
        <f t="shared" si="0"/>
        <v>10780720160</v>
      </c>
      <c r="R19" s="288"/>
    </row>
    <row r="20" spans="1:20" s="77" customFormat="1" ht="30" customHeight="1" x14ac:dyDescent="0.2">
      <c r="A20" s="80" t="s">
        <v>59</v>
      </c>
      <c r="C20" s="81">
        <v>500000</v>
      </c>
      <c r="D20" s="79"/>
      <c r="E20" s="81">
        <v>548900493750</v>
      </c>
      <c r="F20" s="79"/>
      <c r="G20" s="81">
        <v>499909375000</v>
      </c>
      <c r="H20" s="79"/>
      <c r="I20" s="81">
        <f t="shared" si="1"/>
        <v>48991118750</v>
      </c>
      <c r="J20" s="79"/>
      <c r="K20" s="81">
        <v>500000</v>
      </c>
      <c r="L20" s="79"/>
      <c r="M20" s="81">
        <v>548900493750</v>
      </c>
      <c r="N20" s="79"/>
      <c r="O20" s="81">
        <v>500000000000</v>
      </c>
      <c r="P20" s="79"/>
      <c r="Q20" s="288">
        <f t="shared" si="0"/>
        <v>48900493750</v>
      </c>
      <c r="R20" s="288"/>
    </row>
    <row r="21" spans="1:20" s="77" customFormat="1" ht="30" customHeight="1" x14ac:dyDescent="0.2">
      <c r="A21" s="80" t="s">
        <v>269</v>
      </c>
      <c r="C21" s="81">
        <v>308288</v>
      </c>
      <c r="D21" s="79"/>
      <c r="E21" s="81">
        <v>173096995522</v>
      </c>
      <c r="F21" s="79"/>
      <c r="G21" s="81">
        <v>161545284124</v>
      </c>
      <c r="H21" s="79"/>
      <c r="I21" s="81">
        <f t="shared" si="1"/>
        <v>11551711398</v>
      </c>
      <c r="J21" s="79"/>
      <c r="K21" s="81">
        <v>308288</v>
      </c>
      <c r="L21" s="79"/>
      <c r="M21" s="81">
        <v>173096995522</v>
      </c>
      <c r="N21" s="79"/>
      <c r="O21" s="81">
        <v>162227646512</v>
      </c>
      <c r="P21" s="79"/>
      <c r="Q21" s="288">
        <f t="shared" si="0"/>
        <v>10869349010</v>
      </c>
      <c r="R21" s="288"/>
    </row>
    <row r="22" spans="1:20" s="77" customFormat="1" ht="30" customHeight="1" x14ac:dyDescent="0.2">
      <c r="A22" s="80" t="s">
        <v>285</v>
      </c>
      <c r="C22" s="81">
        <v>740000</v>
      </c>
      <c r="D22" s="79"/>
      <c r="E22" s="81">
        <v>10192482037</v>
      </c>
      <c r="F22" s="79"/>
      <c r="G22" s="81">
        <v>9423795937</v>
      </c>
      <c r="H22" s="79"/>
      <c r="I22" s="82">
        <f>E22-G22</f>
        <v>768686100</v>
      </c>
      <c r="J22" s="82"/>
      <c r="K22" s="81">
        <v>740000</v>
      </c>
      <c r="L22" s="79"/>
      <c r="M22" s="81">
        <v>10192482037.5</v>
      </c>
      <c r="N22" s="79"/>
      <c r="O22" s="81">
        <v>10023814152</v>
      </c>
      <c r="P22" s="79"/>
      <c r="Q22" s="288">
        <f t="shared" ref="Q22" si="2">M22-O22</f>
        <v>168667885.5</v>
      </c>
      <c r="R22" s="288"/>
    </row>
    <row r="23" spans="1:20" s="77" customFormat="1" ht="30" customHeight="1" x14ac:dyDescent="0.2">
      <c r="A23" s="80" t="s">
        <v>286</v>
      </c>
      <c r="C23" s="81">
        <v>32347</v>
      </c>
      <c r="D23" s="79"/>
      <c r="E23" s="81">
        <v>5599078290</v>
      </c>
      <c r="F23" s="79"/>
      <c r="G23" s="81">
        <v>4794917535</v>
      </c>
      <c r="H23" s="79"/>
      <c r="I23" s="82">
        <f>E23-G23</f>
        <v>804160755</v>
      </c>
      <c r="J23" s="82"/>
      <c r="K23" s="81">
        <v>32347</v>
      </c>
      <c r="L23" s="79"/>
      <c r="M23" s="81">
        <v>5599078289.5687504</v>
      </c>
      <c r="N23" s="79"/>
      <c r="O23" s="81">
        <v>5381411665</v>
      </c>
      <c r="P23" s="79"/>
      <c r="Q23" s="288">
        <f t="shared" ref="Q23" si="3">M23-O23</f>
        <v>217666624.56875038</v>
      </c>
      <c r="R23" s="288"/>
    </row>
    <row r="24" spans="1:20" s="77" customFormat="1" ht="30" customHeight="1" x14ac:dyDescent="0.2">
      <c r="A24" s="80" t="s">
        <v>287</v>
      </c>
      <c r="C24" s="81">
        <v>35121</v>
      </c>
      <c r="D24" s="79"/>
      <c r="E24" s="81">
        <v>4838136203</v>
      </c>
      <c r="F24" s="79"/>
      <c r="G24" s="81">
        <v>4110240856</v>
      </c>
      <c r="H24" s="79"/>
      <c r="I24" s="82">
        <f>E24-G24</f>
        <v>727895347</v>
      </c>
      <c r="J24" s="79"/>
      <c r="K24" s="81">
        <v>35121</v>
      </c>
      <c r="L24" s="79"/>
      <c r="M24" s="81">
        <v>4838136202.6199999</v>
      </c>
      <c r="N24" s="79"/>
      <c r="O24" s="81">
        <v>4540277251</v>
      </c>
      <c r="P24" s="79"/>
      <c r="Q24" s="288">
        <f t="shared" ref="Q24" si="4">M24-O24</f>
        <v>297858951.61999989</v>
      </c>
      <c r="R24" s="288"/>
    </row>
    <row r="25" spans="1:20" s="77" customFormat="1" ht="30" customHeight="1" x14ac:dyDescent="0.2">
      <c r="A25" s="80" t="s">
        <v>289</v>
      </c>
      <c r="C25" s="81">
        <v>500000</v>
      </c>
      <c r="D25" s="79"/>
      <c r="E25" s="81">
        <v>499909375000</v>
      </c>
      <c r="F25" s="79"/>
      <c r="G25" s="81">
        <v>499909375000</v>
      </c>
      <c r="H25" s="79"/>
      <c r="I25" s="166">
        <f>E25-G25</f>
        <v>0</v>
      </c>
      <c r="J25" s="79"/>
      <c r="K25" s="81">
        <v>500000</v>
      </c>
      <c r="L25" s="79"/>
      <c r="M25" s="81">
        <v>499909375000</v>
      </c>
      <c r="N25" s="79"/>
      <c r="O25" s="81">
        <v>500000000000</v>
      </c>
      <c r="P25" s="79"/>
      <c r="Q25" s="286">
        <f>M25-O25</f>
        <v>-90625000</v>
      </c>
      <c r="R25" s="286"/>
    </row>
    <row r="26" spans="1:20" s="77" customFormat="1" ht="30" customHeight="1" x14ac:dyDescent="0.2">
      <c r="A26" s="80" t="s">
        <v>288</v>
      </c>
      <c r="C26" s="81">
        <v>76034</v>
      </c>
      <c r="D26" s="79"/>
      <c r="E26" s="81">
        <v>54506496906</v>
      </c>
      <c r="F26" s="79"/>
      <c r="G26" s="81">
        <v>51962358654</v>
      </c>
      <c r="H26" s="79"/>
      <c r="I26" s="82">
        <f>E26-G26</f>
        <v>2544138252</v>
      </c>
      <c r="J26" s="79"/>
      <c r="K26" s="81">
        <v>76034</v>
      </c>
      <c r="L26" s="79"/>
      <c r="M26" s="81">
        <v>54506496906</v>
      </c>
      <c r="N26" s="79"/>
      <c r="O26" s="81">
        <v>51842516750</v>
      </c>
      <c r="P26" s="79"/>
      <c r="Q26" s="287">
        <f>M26-O26</f>
        <v>2663980156</v>
      </c>
      <c r="R26" s="287"/>
    </row>
    <row r="27" spans="1:20" s="77" customFormat="1" ht="30" customHeight="1" x14ac:dyDescent="0.2">
      <c r="A27" s="80" t="s">
        <v>308</v>
      </c>
      <c r="C27" s="81">
        <v>2500</v>
      </c>
      <c r="D27" s="79"/>
      <c r="E27" s="81">
        <v>111400698</v>
      </c>
      <c r="F27" s="79"/>
      <c r="G27" s="81">
        <v>110687603</v>
      </c>
      <c r="H27" s="79"/>
      <c r="I27" s="82">
        <f t="shared" ref="I27:I30" si="5">E27-G27</f>
        <v>713095</v>
      </c>
      <c r="J27" s="79"/>
      <c r="K27" s="81">
        <f>C27</f>
        <v>2500</v>
      </c>
      <c r="L27" s="79"/>
      <c r="M27" s="81">
        <f>E27</f>
        <v>111400698</v>
      </c>
      <c r="N27" s="79"/>
      <c r="O27" s="81">
        <f>G27</f>
        <v>110687603</v>
      </c>
      <c r="P27" s="79"/>
      <c r="Q27" s="287">
        <f t="shared" ref="Q27:Q29" si="6">M27-O27</f>
        <v>713095</v>
      </c>
      <c r="R27" s="287"/>
    </row>
    <row r="28" spans="1:20" s="77" customFormat="1" ht="30" customHeight="1" x14ac:dyDescent="0.2">
      <c r="A28" s="80" t="s">
        <v>309</v>
      </c>
      <c r="C28" s="81">
        <v>9500</v>
      </c>
      <c r="D28" s="79"/>
      <c r="E28" s="81">
        <v>2171895372</v>
      </c>
      <c r="F28" s="79"/>
      <c r="G28" s="81">
        <v>2164212504</v>
      </c>
      <c r="H28" s="79"/>
      <c r="I28" s="82">
        <f t="shared" si="5"/>
        <v>7682868</v>
      </c>
      <c r="J28" s="79"/>
      <c r="K28" s="81">
        <f>C28</f>
        <v>9500</v>
      </c>
      <c r="L28" s="79"/>
      <c r="M28" s="81">
        <f>E28</f>
        <v>2171895372</v>
      </c>
      <c r="N28" s="79"/>
      <c r="O28" s="81">
        <f>G28</f>
        <v>2164212504</v>
      </c>
      <c r="P28" s="79"/>
      <c r="Q28" s="287">
        <f t="shared" si="6"/>
        <v>7682868</v>
      </c>
      <c r="R28" s="287"/>
    </row>
    <row r="29" spans="1:20" s="77" customFormat="1" ht="30" customHeight="1" x14ac:dyDescent="0.2">
      <c r="A29" s="80" t="s">
        <v>310</v>
      </c>
      <c r="C29" s="81">
        <v>10041259</v>
      </c>
      <c r="D29" s="79"/>
      <c r="E29" s="81">
        <v>202335260340</v>
      </c>
      <c r="F29" s="79"/>
      <c r="G29" s="81">
        <v>199999989335</v>
      </c>
      <c r="H29" s="79"/>
      <c r="I29" s="82">
        <f>E29-G29</f>
        <v>2335271005</v>
      </c>
      <c r="J29" s="79"/>
      <c r="K29" s="81">
        <v>10041259</v>
      </c>
      <c r="L29" s="79"/>
      <c r="M29" s="81">
        <v>202335260339</v>
      </c>
      <c r="N29" s="79"/>
      <c r="O29" s="81">
        <v>199999989335</v>
      </c>
      <c r="P29" s="79"/>
      <c r="Q29" s="287">
        <f t="shared" si="6"/>
        <v>2335271004</v>
      </c>
      <c r="R29" s="287"/>
    </row>
    <row r="30" spans="1:20" s="84" customFormat="1" ht="21.75" customHeight="1" x14ac:dyDescent="0.2">
      <c r="A30" s="83" t="s">
        <v>290</v>
      </c>
      <c r="C30" s="85">
        <v>58593750</v>
      </c>
      <c r="E30" s="85">
        <v>58578662</v>
      </c>
      <c r="G30" s="85">
        <v>58578662</v>
      </c>
      <c r="I30" s="82">
        <f t="shared" si="5"/>
        <v>0</v>
      </c>
      <c r="K30" s="85">
        <v>58593750</v>
      </c>
      <c r="M30" s="85">
        <v>58578662</v>
      </c>
      <c r="O30" s="85">
        <v>58578662</v>
      </c>
      <c r="Q30" s="300">
        <v>0</v>
      </c>
      <c r="R30" s="300"/>
    </row>
    <row r="31" spans="1:20" s="29" customFormat="1" ht="30" customHeight="1" thickBot="1" x14ac:dyDescent="0.3">
      <c r="A31" s="86" t="s">
        <v>14</v>
      </c>
      <c r="B31" s="87"/>
      <c r="C31" s="58">
        <f>SUM(C7:C30)</f>
        <v>77377659</v>
      </c>
      <c r="D31" s="88"/>
      <c r="E31" s="47">
        <f>SUM(E7:E30)</f>
        <v>3303817375219</v>
      </c>
      <c r="F31" s="48"/>
      <c r="G31" s="47">
        <f>SUM(G7:G30)</f>
        <v>3195574108686</v>
      </c>
      <c r="H31" s="48"/>
      <c r="I31" s="47">
        <f>SUM(I7:J30)</f>
        <v>108243266533</v>
      </c>
      <c r="J31" s="48"/>
      <c r="K31" s="58">
        <f>SUM(K7:K30)</f>
        <v>77377659</v>
      </c>
      <c r="L31" s="88"/>
      <c r="M31" s="58">
        <f>SUM(M7:M30)</f>
        <v>3303817375217.6577</v>
      </c>
      <c r="N31" s="88"/>
      <c r="O31" s="58">
        <f>SUM(O7:O30)</f>
        <v>3171646749670</v>
      </c>
      <c r="P31" s="88"/>
      <c r="Q31" s="299">
        <f>SUM(Q7:R30)</f>
        <v>132170625547.6575</v>
      </c>
      <c r="R31" s="299"/>
      <c r="S31" s="87"/>
      <c r="T31" s="87"/>
    </row>
    <row r="32" spans="1:20" ht="30" customHeight="1" thickTop="1" x14ac:dyDescent="0.2"/>
    <row r="33" spans="13:15" ht="30" customHeight="1" x14ac:dyDescent="0.2">
      <c r="M33" s="50"/>
      <c r="O33" s="211"/>
    </row>
  </sheetData>
  <mergeCells count="34">
    <mergeCell ref="AB6:AC6"/>
    <mergeCell ref="Q22:R22"/>
    <mergeCell ref="Q23:R23"/>
    <mergeCell ref="Q24:R24"/>
    <mergeCell ref="Q13:R13"/>
    <mergeCell ref="Q14:R14"/>
    <mergeCell ref="Q15:R15"/>
    <mergeCell ref="Q7:R7"/>
    <mergeCell ref="Q8:R8"/>
    <mergeCell ref="Q9:R9"/>
    <mergeCell ref="Q10:R10"/>
    <mergeCell ref="Q11:R11"/>
    <mergeCell ref="Q12:R12"/>
    <mergeCell ref="Q31:R31"/>
    <mergeCell ref="Q16:R16"/>
    <mergeCell ref="Q17:R17"/>
    <mergeCell ref="Q18:R18"/>
    <mergeCell ref="Q19:R19"/>
    <mergeCell ref="Q20:R20"/>
    <mergeCell ref="Q21:R21"/>
    <mergeCell ref="Q25:R25"/>
    <mergeCell ref="Q26:R26"/>
    <mergeCell ref="Q30:R30"/>
    <mergeCell ref="Q27:R27"/>
    <mergeCell ref="Q28:R28"/>
    <mergeCell ref="Q29:R29"/>
    <mergeCell ref="A1:Q1"/>
    <mergeCell ref="A2:R2"/>
    <mergeCell ref="A3:R3"/>
    <mergeCell ref="A4:R4"/>
    <mergeCell ref="A5:A6"/>
    <mergeCell ref="C5:I5"/>
    <mergeCell ref="K5:R5"/>
    <mergeCell ref="Q6:R6"/>
  </mergeCells>
  <pageMargins left="0.39" right="0.39" top="0.39" bottom="0.39" header="0" footer="0"/>
  <pageSetup scale="7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AA59"/>
  <sheetViews>
    <sheetView rightToLeft="1" zoomScaleNormal="100" zoomScaleSheetLayoutView="50" workbookViewId="0">
      <selection activeCell="O68" sqref="O68"/>
    </sheetView>
  </sheetViews>
  <sheetFormatPr defaultRowHeight="30" customHeight="1" x14ac:dyDescent="0.2"/>
  <cols>
    <col min="1" max="1" width="28.5703125" style="77" bestFit="1" customWidth="1"/>
    <col min="2" max="2" width="1.28515625" style="77" customWidth="1"/>
    <col min="3" max="3" width="11.7109375" style="77" bestFit="1" customWidth="1"/>
    <col min="4" max="4" width="1.28515625" style="77" customWidth="1"/>
    <col min="5" max="5" width="16.85546875" style="77" bestFit="1" customWidth="1"/>
    <col min="6" max="6" width="1.28515625" style="77" customWidth="1"/>
    <col min="7" max="7" width="17" style="77" customWidth="1"/>
    <col min="8" max="8" width="1.28515625" style="77" customWidth="1"/>
    <col min="9" max="9" width="22" style="77" bestFit="1" customWidth="1"/>
    <col min="10" max="10" width="1.28515625" style="77" customWidth="1"/>
    <col min="11" max="11" width="13.7109375" style="77" customWidth="1"/>
    <col min="12" max="12" width="0.7109375" style="77" customWidth="1"/>
    <col min="13" max="13" width="20.5703125" style="77" bestFit="1" customWidth="1"/>
    <col min="14" max="14" width="1.28515625" style="77" customWidth="1"/>
    <col min="15" max="15" width="20.42578125" style="77" bestFit="1" customWidth="1"/>
    <col min="16" max="16" width="0.7109375" style="77" customWidth="1"/>
    <col min="17" max="17" width="20.7109375" style="77" customWidth="1"/>
    <col min="18" max="18" width="1.28515625" style="77" customWidth="1"/>
    <col min="19" max="19" width="0.28515625" style="77" customWidth="1"/>
    <col min="20" max="20" width="9.140625" style="77"/>
    <col min="21" max="21" width="14.7109375" style="77" bestFit="1" customWidth="1"/>
    <col min="22" max="22" width="9.85546875" style="77" bestFit="1" customWidth="1"/>
    <col min="23" max="23" width="15.85546875" style="77" bestFit="1" customWidth="1"/>
    <col min="24" max="24" width="15.85546875" style="77" customWidth="1"/>
    <col min="25" max="25" width="10.85546875" style="77" customWidth="1"/>
    <col min="26" max="26" width="12.28515625" style="77" customWidth="1"/>
    <col min="27" max="27" width="14" style="77" bestFit="1" customWidth="1"/>
    <col min="28" max="16384" width="9.140625" style="77"/>
  </cols>
  <sheetData>
    <row r="1" spans="1:27" ht="30" customHeight="1" x14ac:dyDescent="0.2">
      <c r="A1" s="303" t="s">
        <v>0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</row>
    <row r="2" spans="1:27" ht="30" customHeight="1" x14ac:dyDescent="0.2">
      <c r="A2" s="303" t="s">
        <v>115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</row>
    <row r="3" spans="1:27" ht="30" customHeight="1" x14ac:dyDescent="0.2">
      <c r="A3" s="303" t="s">
        <v>304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</row>
    <row r="4" spans="1:27" s="144" customFormat="1" ht="30" customHeight="1" x14ac:dyDescent="0.2">
      <c r="A4" s="304" t="s">
        <v>228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</row>
    <row r="5" spans="1:27" ht="25.5" customHeight="1" x14ac:dyDescent="0.2">
      <c r="A5" s="257" t="s">
        <v>116</v>
      </c>
      <c r="C5" s="257" t="s">
        <v>126</v>
      </c>
      <c r="D5" s="257"/>
      <c r="E5" s="257"/>
      <c r="F5" s="257"/>
      <c r="G5" s="257"/>
      <c r="H5" s="257"/>
      <c r="I5" s="257"/>
      <c r="K5" s="257" t="str">
        <f>'درآمد سرمایه گذاری در سهام'!$N$5</f>
        <v>از ابتدای سال مالی تا پایان ماه</v>
      </c>
      <c r="L5" s="257"/>
      <c r="M5" s="257"/>
      <c r="N5" s="257"/>
      <c r="O5" s="257"/>
      <c r="P5" s="257"/>
      <c r="Q5" s="257"/>
      <c r="R5" s="257"/>
    </row>
    <row r="6" spans="1:27" ht="27.75" customHeight="1" x14ac:dyDescent="0.2">
      <c r="A6" s="257"/>
      <c r="C6" s="90" t="s">
        <v>6</v>
      </c>
      <c r="D6" s="124"/>
      <c r="E6" s="90" t="s">
        <v>229</v>
      </c>
      <c r="F6" s="124"/>
      <c r="G6" s="90" t="s">
        <v>230</v>
      </c>
      <c r="H6" s="124"/>
      <c r="I6" s="90" t="s">
        <v>231</v>
      </c>
      <c r="K6" s="90" t="s">
        <v>6</v>
      </c>
      <c r="L6" s="124"/>
      <c r="M6" s="90" t="s">
        <v>229</v>
      </c>
      <c r="N6" s="124"/>
      <c r="O6" s="90" t="s">
        <v>230</v>
      </c>
      <c r="P6" s="124"/>
      <c r="Q6" s="298" t="s">
        <v>231</v>
      </c>
      <c r="R6" s="298"/>
      <c r="T6" s="301"/>
      <c r="U6" s="301"/>
      <c r="V6" s="301"/>
      <c r="W6" s="218"/>
      <c r="X6" s="218"/>
      <c r="Y6" s="218"/>
      <c r="Z6" s="218"/>
      <c r="AA6" s="218"/>
    </row>
    <row r="7" spans="1:27" ht="30" customHeight="1" x14ac:dyDescent="0.2">
      <c r="A7" s="76" t="s">
        <v>37</v>
      </c>
      <c r="C7" s="74">
        <v>0</v>
      </c>
      <c r="D7" s="127"/>
      <c r="E7" s="74">
        <v>0</v>
      </c>
      <c r="F7" s="127"/>
      <c r="G7" s="74">
        <v>0</v>
      </c>
      <c r="H7" s="127"/>
      <c r="I7" s="74">
        <v>0</v>
      </c>
      <c r="J7" s="127"/>
      <c r="K7" s="126">
        <v>30611719</v>
      </c>
      <c r="L7" s="127"/>
      <c r="M7" s="126">
        <v>372077390821</v>
      </c>
      <c r="N7" s="127"/>
      <c r="O7" s="126">
        <v>361086195147</v>
      </c>
      <c r="P7" s="127"/>
      <c r="Q7" s="292">
        <v>10991195674</v>
      </c>
      <c r="R7" s="292"/>
      <c r="T7" s="219"/>
      <c r="U7" s="219"/>
      <c r="V7" s="219"/>
      <c r="W7" s="219"/>
      <c r="X7" s="219"/>
      <c r="Y7" s="219"/>
      <c r="Z7" s="219"/>
      <c r="AA7" s="219"/>
    </row>
    <row r="8" spans="1:27" ht="29.25" customHeight="1" x14ac:dyDescent="0.2">
      <c r="A8" s="80" t="s">
        <v>39</v>
      </c>
      <c r="C8" s="74">
        <v>0</v>
      </c>
      <c r="D8" s="127"/>
      <c r="E8" s="74">
        <v>0</v>
      </c>
      <c r="F8" s="127"/>
      <c r="G8" s="74">
        <v>0</v>
      </c>
      <c r="H8" s="127"/>
      <c r="I8" s="74">
        <v>0</v>
      </c>
      <c r="J8" s="127"/>
      <c r="K8" s="74">
        <v>30110937</v>
      </c>
      <c r="L8" s="127"/>
      <c r="M8" s="74">
        <v>505271518735</v>
      </c>
      <c r="N8" s="127"/>
      <c r="O8" s="74">
        <v>491739426469</v>
      </c>
      <c r="P8" s="127"/>
      <c r="Q8" s="291">
        <v>13532092266</v>
      </c>
      <c r="R8" s="291"/>
      <c r="T8" s="220"/>
      <c r="U8" s="221"/>
      <c r="V8" s="222"/>
      <c r="W8" s="222"/>
      <c r="X8" s="222"/>
      <c r="Y8" s="220"/>
      <c r="Z8" s="220"/>
      <c r="AA8" s="222"/>
    </row>
    <row r="9" spans="1:27" ht="30" customHeight="1" x14ac:dyDescent="0.2">
      <c r="A9" s="80" t="s">
        <v>12</v>
      </c>
      <c r="C9" s="74">
        <v>0</v>
      </c>
      <c r="D9" s="127"/>
      <c r="E9" s="74">
        <v>0</v>
      </c>
      <c r="F9" s="127"/>
      <c r="G9" s="74">
        <v>0</v>
      </c>
      <c r="H9" s="127"/>
      <c r="I9" s="74">
        <v>0</v>
      </c>
      <c r="J9" s="127"/>
      <c r="K9" s="74">
        <v>4894670</v>
      </c>
      <c r="L9" s="127"/>
      <c r="M9" s="74">
        <v>9124213294</v>
      </c>
      <c r="N9" s="127"/>
      <c r="O9" s="74">
        <v>13868873312</v>
      </c>
      <c r="P9" s="127"/>
      <c r="Q9" s="305">
        <v>-4744660018</v>
      </c>
      <c r="R9" s="305"/>
      <c r="T9" s="220"/>
      <c r="U9" s="221"/>
      <c r="V9" s="222"/>
      <c r="W9" s="222"/>
      <c r="X9" s="222"/>
      <c r="Y9" s="222"/>
      <c r="Z9" s="220"/>
      <c r="AA9" s="222"/>
    </row>
    <row r="10" spans="1:27" ht="30" customHeight="1" x14ac:dyDescent="0.2">
      <c r="A10" s="80" t="s">
        <v>36</v>
      </c>
      <c r="C10" s="74">
        <v>0</v>
      </c>
      <c r="D10" s="127"/>
      <c r="E10" s="74">
        <v>0</v>
      </c>
      <c r="F10" s="127"/>
      <c r="G10" s="74">
        <v>0</v>
      </c>
      <c r="H10" s="127"/>
      <c r="I10" s="74">
        <v>0</v>
      </c>
      <c r="J10" s="127"/>
      <c r="K10" s="74">
        <v>2978554</v>
      </c>
      <c r="L10" s="127"/>
      <c r="M10" s="74">
        <v>30863776548</v>
      </c>
      <c r="N10" s="127"/>
      <c r="O10" s="74">
        <v>29999995888</v>
      </c>
      <c r="P10" s="127"/>
      <c r="Q10" s="291">
        <v>863780660</v>
      </c>
      <c r="R10" s="291"/>
      <c r="T10" s="220"/>
      <c r="U10" s="221"/>
      <c r="V10" s="220"/>
      <c r="W10" s="222"/>
      <c r="X10" s="222"/>
      <c r="Y10" s="222"/>
      <c r="Z10" s="222"/>
      <c r="AA10" s="222"/>
    </row>
    <row r="11" spans="1:27" ht="30" customHeight="1" x14ac:dyDescent="0.2">
      <c r="A11" s="80" t="s">
        <v>144</v>
      </c>
      <c r="C11" s="74">
        <v>0</v>
      </c>
      <c r="D11" s="127"/>
      <c r="E11" s="74">
        <v>0</v>
      </c>
      <c r="F11" s="127"/>
      <c r="G11" s="74">
        <v>0</v>
      </c>
      <c r="H11" s="127"/>
      <c r="I11" s="74">
        <v>0</v>
      </c>
      <c r="J11" s="127"/>
      <c r="K11" s="74">
        <v>2000000</v>
      </c>
      <c r="L11" s="127"/>
      <c r="M11" s="74">
        <v>20956809051</v>
      </c>
      <c r="N11" s="127"/>
      <c r="O11" s="74">
        <v>20023200000</v>
      </c>
      <c r="P11" s="127"/>
      <c r="Q11" s="291">
        <v>933609051</v>
      </c>
      <c r="R11" s="291"/>
      <c r="T11" s="220"/>
      <c r="U11" s="221"/>
      <c r="V11" s="220"/>
      <c r="W11" s="222"/>
      <c r="X11" s="222"/>
      <c r="Y11" s="220"/>
      <c r="Z11" s="222"/>
      <c r="AA11" s="222"/>
    </row>
    <row r="12" spans="1:27" ht="30" customHeight="1" x14ac:dyDescent="0.2">
      <c r="A12" s="80" t="s">
        <v>131</v>
      </c>
      <c r="C12" s="74">
        <v>0</v>
      </c>
      <c r="D12" s="127"/>
      <c r="E12" s="74">
        <v>0</v>
      </c>
      <c r="F12" s="127"/>
      <c r="G12" s="74">
        <v>0</v>
      </c>
      <c r="H12" s="127"/>
      <c r="I12" s="74">
        <v>0</v>
      </c>
      <c r="J12" s="127"/>
      <c r="K12" s="74">
        <v>59</v>
      </c>
      <c r="L12" s="127"/>
      <c r="M12" s="74">
        <v>1765336</v>
      </c>
      <c r="N12" s="127"/>
      <c r="O12" s="74">
        <v>1214080</v>
      </c>
      <c r="P12" s="127"/>
      <c r="Q12" s="291">
        <v>551256</v>
      </c>
      <c r="R12" s="291"/>
      <c r="T12" s="220"/>
      <c r="U12" s="221"/>
      <c r="V12" s="222"/>
      <c r="W12" s="222"/>
      <c r="X12" s="222"/>
      <c r="Y12" s="222"/>
      <c r="Z12" s="222"/>
      <c r="AA12" s="222"/>
    </row>
    <row r="13" spans="1:27" ht="30" customHeight="1" x14ac:dyDescent="0.2">
      <c r="A13" s="80" t="s">
        <v>132</v>
      </c>
      <c r="C13" s="74">
        <v>0</v>
      </c>
      <c r="D13" s="127"/>
      <c r="E13" s="74">
        <v>0</v>
      </c>
      <c r="F13" s="127"/>
      <c r="G13" s="74">
        <v>0</v>
      </c>
      <c r="H13" s="127"/>
      <c r="I13" s="74">
        <v>0</v>
      </c>
      <c r="J13" s="127"/>
      <c r="K13" s="74">
        <v>140</v>
      </c>
      <c r="L13" s="127"/>
      <c r="M13" s="74">
        <v>900413</v>
      </c>
      <c r="N13" s="127"/>
      <c r="O13" s="74">
        <v>1189257</v>
      </c>
      <c r="P13" s="127"/>
      <c r="Q13" s="305">
        <v>-288844</v>
      </c>
      <c r="R13" s="305"/>
      <c r="T13" s="220"/>
      <c r="U13" s="221"/>
      <c r="V13" s="222"/>
      <c r="W13" s="222"/>
      <c r="X13" s="222"/>
      <c r="Y13" s="222"/>
      <c r="Z13" s="222"/>
      <c r="AA13" s="222"/>
    </row>
    <row r="14" spans="1:27" ht="30" customHeight="1" x14ac:dyDescent="0.2">
      <c r="A14" s="80" t="s">
        <v>133</v>
      </c>
      <c r="C14" s="74">
        <v>0</v>
      </c>
      <c r="D14" s="127"/>
      <c r="E14" s="74">
        <v>0</v>
      </c>
      <c r="F14" s="127"/>
      <c r="G14" s="74">
        <v>0</v>
      </c>
      <c r="H14" s="127"/>
      <c r="I14" s="74">
        <v>0</v>
      </c>
      <c r="J14" s="127"/>
      <c r="K14" s="74">
        <v>1368920</v>
      </c>
      <c r="L14" s="127"/>
      <c r="M14" s="74">
        <v>3405278961</v>
      </c>
      <c r="N14" s="127"/>
      <c r="O14" s="74">
        <v>2978736313</v>
      </c>
      <c r="P14" s="127"/>
      <c r="Q14" s="291">
        <v>426542648</v>
      </c>
      <c r="R14" s="291"/>
      <c r="T14" s="220"/>
      <c r="U14" s="221"/>
      <c r="V14" s="220"/>
      <c r="W14" s="222"/>
      <c r="X14" s="222"/>
      <c r="Y14" s="222"/>
      <c r="Z14" s="222"/>
      <c r="AA14" s="222"/>
    </row>
    <row r="15" spans="1:27" ht="30" customHeight="1" x14ac:dyDescent="0.2">
      <c r="A15" s="80" t="s">
        <v>134</v>
      </c>
      <c r="C15" s="74">
        <v>0</v>
      </c>
      <c r="D15" s="127"/>
      <c r="E15" s="74">
        <v>0</v>
      </c>
      <c r="F15" s="127"/>
      <c r="G15" s="74">
        <v>0</v>
      </c>
      <c r="H15" s="127"/>
      <c r="I15" s="74">
        <v>0</v>
      </c>
      <c r="J15" s="127"/>
      <c r="K15" s="74">
        <v>19612335</v>
      </c>
      <c r="L15" s="127"/>
      <c r="M15" s="74">
        <v>120967529464</v>
      </c>
      <c r="N15" s="127"/>
      <c r="O15" s="74">
        <v>114717346200</v>
      </c>
      <c r="P15" s="127"/>
      <c r="Q15" s="291">
        <v>6250183264</v>
      </c>
      <c r="R15" s="291"/>
      <c r="T15" s="220"/>
      <c r="U15" s="221"/>
      <c r="V15" s="222"/>
      <c r="W15" s="222"/>
      <c r="X15" s="222"/>
      <c r="Y15" s="220"/>
      <c r="Z15" s="220"/>
      <c r="AA15" s="222"/>
    </row>
    <row r="16" spans="1:27" ht="30" customHeight="1" x14ac:dyDescent="0.2">
      <c r="A16" s="80" t="s">
        <v>135</v>
      </c>
      <c r="C16" s="74">
        <v>0</v>
      </c>
      <c r="D16" s="127"/>
      <c r="E16" s="74">
        <v>0</v>
      </c>
      <c r="F16" s="127"/>
      <c r="G16" s="74">
        <v>0</v>
      </c>
      <c r="H16" s="127"/>
      <c r="I16" s="74">
        <v>0</v>
      </c>
      <c r="J16" s="127"/>
      <c r="K16" s="74">
        <v>704</v>
      </c>
      <c r="L16" s="127"/>
      <c r="M16" s="74">
        <v>2279288</v>
      </c>
      <c r="N16" s="127"/>
      <c r="O16" s="74">
        <v>1738342</v>
      </c>
      <c r="P16" s="127"/>
      <c r="Q16" s="291">
        <v>540946</v>
      </c>
      <c r="R16" s="291"/>
      <c r="T16" s="220"/>
      <c r="U16" s="221"/>
      <c r="V16" s="222"/>
      <c r="W16" s="222"/>
      <c r="X16" s="222"/>
      <c r="Y16" s="222"/>
      <c r="Z16" s="222"/>
      <c r="AA16" s="222"/>
    </row>
    <row r="17" spans="1:27" ht="30" customHeight="1" x14ac:dyDescent="0.2">
      <c r="A17" s="80" t="s">
        <v>136</v>
      </c>
      <c r="C17" s="74">
        <v>0</v>
      </c>
      <c r="D17" s="127"/>
      <c r="E17" s="74">
        <v>0</v>
      </c>
      <c r="F17" s="127"/>
      <c r="G17" s="74">
        <v>0</v>
      </c>
      <c r="H17" s="127"/>
      <c r="I17" s="74">
        <v>0</v>
      </c>
      <c r="J17" s="127"/>
      <c r="K17" s="74">
        <v>39</v>
      </c>
      <c r="L17" s="127"/>
      <c r="M17" s="74">
        <v>986647</v>
      </c>
      <c r="N17" s="127"/>
      <c r="O17" s="74">
        <v>745534</v>
      </c>
      <c r="P17" s="127"/>
      <c r="Q17" s="291">
        <v>241113</v>
      </c>
      <c r="R17" s="291"/>
      <c r="T17" s="220"/>
      <c r="U17" s="221"/>
      <c r="V17" s="220"/>
      <c r="W17" s="222"/>
      <c r="X17" s="222"/>
      <c r="Y17" s="220"/>
      <c r="Z17" s="222"/>
      <c r="AA17" s="222"/>
    </row>
    <row r="18" spans="1:27" ht="30" customHeight="1" x14ac:dyDescent="0.2">
      <c r="A18" s="80" t="s">
        <v>145</v>
      </c>
      <c r="C18" s="74">
        <v>0</v>
      </c>
      <c r="D18" s="127"/>
      <c r="E18" s="74">
        <v>0</v>
      </c>
      <c r="F18" s="127"/>
      <c r="G18" s="74">
        <v>0</v>
      </c>
      <c r="H18" s="127"/>
      <c r="I18" s="74">
        <v>0</v>
      </c>
      <c r="J18" s="127"/>
      <c r="K18" s="74">
        <v>4937294</v>
      </c>
      <c r="L18" s="127"/>
      <c r="M18" s="74">
        <v>52754986390</v>
      </c>
      <c r="N18" s="127"/>
      <c r="O18" s="74">
        <v>51639137946</v>
      </c>
      <c r="P18" s="127"/>
      <c r="Q18" s="291">
        <v>1115848444</v>
      </c>
      <c r="R18" s="291"/>
      <c r="T18" s="220"/>
      <c r="U18" s="221"/>
      <c r="V18" s="222"/>
      <c r="W18" s="222"/>
      <c r="X18" s="222"/>
      <c r="Y18" s="220"/>
      <c r="Z18" s="220"/>
      <c r="AA18" s="222"/>
    </row>
    <row r="19" spans="1:27" ht="30" customHeight="1" x14ac:dyDescent="0.2">
      <c r="A19" s="80" t="s">
        <v>137</v>
      </c>
      <c r="C19" s="74">
        <v>0</v>
      </c>
      <c r="D19" s="127"/>
      <c r="E19" s="74">
        <v>0</v>
      </c>
      <c r="F19" s="127"/>
      <c r="G19" s="74">
        <v>0</v>
      </c>
      <c r="H19" s="127"/>
      <c r="I19" s="74">
        <v>0</v>
      </c>
      <c r="J19" s="127"/>
      <c r="K19" s="74">
        <v>197</v>
      </c>
      <c r="L19" s="127"/>
      <c r="M19" s="74">
        <v>2326437</v>
      </c>
      <c r="N19" s="127"/>
      <c r="O19" s="74">
        <v>1697707</v>
      </c>
      <c r="P19" s="127"/>
      <c r="Q19" s="291">
        <v>628730</v>
      </c>
      <c r="R19" s="291"/>
      <c r="T19" s="220"/>
      <c r="U19" s="221"/>
      <c r="V19" s="222"/>
      <c r="W19" s="222"/>
      <c r="X19" s="222"/>
      <c r="Y19" s="220"/>
      <c r="Z19" s="220"/>
      <c r="AA19" s="222"/>
    </row>
    <row r="20" spans="1:27" ht="30" customHeight="1" x14ac:dyDescent="0.2">
      <c r="A20" s="80" t="s">
        <v>138</v>
      </c>
      <c r="C20" s="74">
        <v>0</v>
      </c>
      <c r="D20" s="127"/>
      <c r="E20" s="74">
        <v>0</v>
      </c>
      <c r="F20" s="127"/>
      <c r="G20" s="74">
        <v>0</v>
      </c>
      <c r="H20" s="127"/>
      <c r="I20" s="74">
        <v>0</v>
      </c>
      <c r="J20" s="127"/>
      <c r="K20" s="74">
        <v>602307</v>
      </c>
      <c r="L20" s="127"/>
      <c r="M20" s="74">
        <v>1733141822</v>
      </c>
      <c r="N20" s="127"/>
      <c r="O20" s="74">
        <v>1849456191</v>
      </c>
      <c r="P20" s="127"/>
      <c r="Q20" s="305">
        <v>-116314369</v>
      </c>
      <c r="R20" s="305"/>
      <c r="T20" s="220"/>
      <c r="U20" s="221"/>
      <c r="V20" s="220"/>
      <c r="W20" s="222"/>
      <c r="X20" s="222"/>
      <c r="Y20" s="222"/>
      <c r="Z20" s="222"/>
      <c r="AA20" s="222"/>
    </row>
    <row r="21" spans="1:27" ht="30" customHeight="1" x14ac:dyDescent="0.2">
      <c r="A21" s="80" t="s">
        <v>146</v>
      </c>
      <c r="C21" s="74">
        <v>0</v>
      </c>
      <c r="D21" s="127"/>
      <c r="E21" s="74">
        <v>0</v>
      </c>
      <c r="F21" s="127"/>
      <c r="G21" s="74">
        <v>0</v>
      </c>
      <c r="H21" s="127"/>
      <c r="I21" s="74">
        <v>0</v>
      </c>
      <c r="J21" s="127"/>
      <c r="K21" s="74">
        <v>6000</v>
      </c>
      <c r="L21" s="127"/>
      <c r="M21" s="74">
        <v>60853838</v>
      </c>
      <c r="N21" s="127"/>
      <c r="O21" s="74">
        <v>60682307</v>
      </c>
      <c r="P21" s="127"/>
      <c r="Q21" s="291">
        <v>171531</v>
      </c>
      <c r="R21" s="291"/>
      <c r="T21" s="220"/>
      <c r="U21" s="221"/>
      <c r="V21" s="222"/>
      <c r="W21" s="222"/>
      <c r="X21" s="222"/>
      <c r="Y21" s="222"/>
      <c r="Z21" s="222"/>
      <c r="AA21" s="222"/>
    </row>
    <row r="22" spans="1:27" ht="30" customHeight="1" x14ac:dyDescent="0.2">
      <c r="A22" s="80" t="s">
        <v>139</v>
      </c>
      <c r="C22" s="74">
        <v>0</v>
      </c>
      <c r="D22" s="127"/>
      <c r="E22" s="74">
        <v>0</v>
      </c>
      <c r="F22" s="127"/>
      <c r="G22" s="74">
        <v>0</v>
      </c>
      <c r="H22" s="127"/>
      <c r="I22" s="74">
        <v>0</v>
      </c>
      <c r="J22" s="127"/>
      <c r="K22" s="74">
        <v>3528294</v>
      </c>
      <c r="L22" s="127"/>
      <c r="M22" s="74">
        <v>49470528124</v>
      </c>
      <c r="N22" s="127"/>
      <c r="O22" s="74">
        <v>78914264640</v>
      </c>
      <c r="P22" s="127"/>
      <c r="Q22" s="305">
        <v>-29443736516</v>
      </c>
      <c r="R22" s="305"/>
      <c r="T22" s="220"/>
      <c r="U22" s="221"/>
      <c r="V22" s="222"/>
      <c r="W22" s="222"/>
      <c r="X22" s="222"/>
      <c r="Y22" s="222"/>
      <c r="Z22" s="220"/>
      <c r="AA22" s="222"/>
    </row>
    <row r="23" spans="1:27" ht="30" customHeight="1" x14ac:dyDescent="0.2">
      <c r="A23" s="80" t="s">
        <v>140</v>
      </c>
      <c r="C23" s="74">
        <v>0</v>
      </c>
      <c r="D23" s="127"/>
      <c r="E23" s="74">
        <v>0</v>
      </c>
      <c r="F23" s="127"/>
      <c r="G23" s="74">
        <v>0</v>
      </c>
      <c r="H23" s="127"/>
      <c r="I23" s="74">
        <v>0</v>
      </c>
      <c r="J23" s="127"/>
      <c r="K23" s="74">
        <v>1362822</v>
      </c>
      <c r="L23" s="127"/>
      <c r="M23" s="74">
        <v>5612183317</v>
      </c>
      <c r="N23" s="127"/>
      <c r="O23" s="74">
        <v>6990320158</v>
      </c>
      <c r="P23" s="127"/>
      <c r="Q23" s="305">
        <v>-1378136841</v>
      </c>
      <c r="R23" s="305"/>
      <c r="T23" s="220"/>
      <c r="U23" s="221"/>
      <c r="V23" s="222"/>
      <c r="W23" s="222"/>
      <c r="X23" s="222"/>
      <c r="Y23" s="222"/>
      <c r="Z23" s="222"/>
      <c r="AA23" s="222"/>
    </row>
    <row r="24" spans="1:27" ht="30" customHeight="1" x14ac:dyDescent="0.2">
      <c r="A24" s="80" t="s">
        <v>141</v>
      </c>
      <c r="C24" s="74">
        <v>0</v>
      </c>
      <c r="D24" s="127"/>
      <c r="E24" s="74">
        <v>0</v>
      </c>
      <c r="F24" s="127"/>
      <c r="G24" s="74">
        <v>0</v>
      </c>
      <c r="H24" s="127"/>
      <c r="I24" s="74">
        <v>0</v>
      </c>
      <c r="J24" s="127"/>
      <c r="K24" s="74">
        <v>29</v>
      </c>
      <c r="L24" s="127"/>
      <c r="M24" s="74">
        <v>2531053</v>
      </c>
      <c r="N24" s="127"/>
      <c r="O24" s="74">
        <v>1906244</v>
      </c>
      <c r="P24" s="127"/>
      <c r="Q24" s="291">
        <v>624809</v>
      </c>
      <c r="R24" s="291"/>
      <c r="T24" s="220"/>
      <c r="U24" s="221"/>
      <c r="V24" s="222"/>
      <c r="W24" s="222"/>
      <c r="X24" s="222"/>
      <c r="Y24" s="222"/>
      <c r="Z24" s="222"/>
      <c r="AA24" s="222"/>
    </row>
    <row r="25" spans="1:27" ht="30" customHeight="1" x14ac:dyDescent="0.2">
      <c r="A25" s="80" t="s">
        <v>142</v>
      </c>
      <c r="C25" s="74">
        <v>0</v>
      </c>
      <c r="D25" s="127"/>
      <c r="E25" s="74">
        <v>0</v>
      </c>
      <c r="F25" s="127"/>
      <c r="G25" s="74">
        <v>0</v>
      </c>
      <c r="H25" s="127"/>
      <c r="I25" s="74">
        <v>0</v>
      </c>
      <c r="J25" s="127"/>
      <c r="K25" s="74">
        <v>401642</v>
      </c>
      <c r="L25" s="127"/>
      <c r="M25" s="74">
        <v>2571544617</v>
      </c>
      <c r="N25" s="127"/>
      <c r="O25" s="74">
        <v>2758832909</v>
      </c>
      <c r="P25" s="127"/>
      <c r="Q25" s="305">
        <v>-187288292</v>
      </c>
      <c r="R25" s="305"/>
      <c r="T25" s="220"/>
      <c r="U25" s="221"/>
      <c r="V25" s="220"/>
      <c r="W25" s="222"/>
      <c r="X25" s="222"/>
      <c r="Y25" s="222"/>
      <c r="Z25" s="222"/>
      <c r="AA25" s="222"/>
    </row>
    <row r="26" spans="1:27" ht="30" customHeight="1" x14ac:dyDescent="0.2">
      <c r="A26" s="80" t="s">
        <v>143</v>
      </c>
      <c r="C26" s="74">
        <v>0</v>
      </c>
      <c r="D26" s="127"/>
      <c r="E26" s="74">
        <v>0</v>
      </c>
      <c r="F26" s="127"/>
      <c r="G26" s="74">
        <v>0</v>
      </c>
      <c r="H26" s="127"/>
      <c r="I26" s="74">
        <v>0</v>
      </c>
      <c r="J26" s="127"/>
      <c r="K26" s="74">
        <v>639706</v>
      </c>
      <c r="L26" s="127"/>
      <c r="M26" s="74">
        <v>7002293157</v>
      </c>
      <c r="N26" s="127"/>
      <c r="O26" s="74">
        <v>8819929522</v>
      </c>
      <c r="P26" s="127"/>
      <c r="Q26" s="305">
        <v>-1817636365</v>
      </c>
      <c r="R26" s="305"/>
      <c r="T26" s="220"/>
      <c r="U26" s="221"/>
      <c r="V26" s="222"/>
      <c r="W26" s="222"/>
      <c r="X26" s="222"/>
      <c r="Y26" s="222"/>
      <c r="Z26" s="222"/>
      <c r="AA26" s="222"/>
    </row>
    <row r="27" spans="1:27" ht="30" customHeight="1" x14ac:dyDescent="0.2">
      <c r="A27" s="80" t="s">
        <v>65</v>
      </c>
      <c r="C27" s="74">
        <v>0</v>
      </c>
      <c r="D27" s="127"/>
      <c r="E27" s="74">
        <v>0</v>
      </c>
      <c r="F27" s="127"/>
      <c r="G27" s="74">
        <v>0</v>
      </c>
      <c r="H27" s="127"/>
      <c r="I27" s="74">
        <v>0</v>
      </c>
      <c r="J27" s="127"/>
      <c r="K27" s="74">
        <v>500000</v>
      </c>
      <c r="L27" s="127"/>
      <c r="M27" s="74">
        <v>499770000000</v>
      </c>
      <c r="N27" s="127"/>
      <c r="O27" s="74">
        <v>514906656250</v>
      </c>
      <c r="P27" s="127"/>
      <c r="Q27" s="305">
        <v>-15136656250</v>
      </c>
      <c r="R27" s="305"/>
      <c r="T27" s="220"/>
      <c r="U27" s="221"/>
      <c r="V27" s="222"/>
      <c r="W27" s="222"/>
      <c r="X27" s="222"/>
      <c r="Y27" s="222"/>
      <c r="Z27" s="222"/>
      <c r="AA27" s="222"/>
    </row>
    <row r="28" spans="1:27" ht="30" customHeight="1" x14ac:dyDescent="0.2">
      <c r="A28" s="80" t="s">
        <v>149</v>
      </c>
      <c r="C28" s="74">
        <v>0</v>
      </c>
      <c r="D28" s="127"/>
      <c r="E28" s="74">
        <v>0</v>
      </c>
      <c r="F28" s="127"/>
      <c r="G28" s="74">
        <v>0</v>
      </c>
      <c r="H28" s="127"/>
      <c r="I28" s="74">
        <v>0</v>
      </c>
      <c r="J28" s="127"/>
      <c r="K28" s="74">
        <v>279800</v>
      </c>
      <c r="L28" s="127"/>
      <c r="M28" s="74">
        <v>279779911250</v>
      </c>
      <c r="N28" s="127"/>
      <c r="O28" s="74">
        <v>279749286250</v>
      </c>
      <c r="P28" s="127"/>
      <c r="Q28" s="291">
        <v>30625000</v>
      </c>
      <c r="R28" s="291"/>
      <c r="T28" s="302"/>
      <c r="U28" s="302"/>
      <c r="V28" s="217"/>
      <c r="W28" s="222"/>
      <c r="X28" s="222"/>
      <c r="Y28" s="222"/>
      <c r="Z28" s="222"/>
      <c r="AA28" s="222"/>
    </row>
    <row r="29" spans="1:27" ht="30" customHeight="1" x14ac:dyDescent="0.2">
      <c r="A29" s="80" t="s">
        <v>150</v>
      </c>
      <c r="C29" s="74">
        <v>0</v>
      </c>
      <c r="D29" s="127"/>
      <c r="E29" s="74">
        <v>0</v>
      </c>
      <c r="F29" s="127"/>
      <c r="G29" s="74">
        <v>0</v>
      </c>
      <c r="H29" s="127"/>
      <c r="I29" s="74">
        <v>0</v>
      </c>
      <c r="J29" s="127"/>
      <c r="K29" s="74">
        <v>100000</v>
      </c>
      <c r="L29" s="127"/>
      <c r="M29" s="74">
        <v>99984375000</v>
      </c>
      <c r="N29" s="127"/>
      <c r="O29" s="74">
        <v>99981875000</v>
      </c>
      <c r="P29" s="127"/>
      <c r="Q29" s="291">
        <v>2500000</v>
      </c>
      <c r="R29" s="291"/>
    </row>
    <row r="30" spans="1:27" ht="30" customHeight="1" x14ac:dyDescent="0.2">
      <c r="A30" s="80" t="s">
        <v>151</v>
      </c>
      <c r="C30" s="74">
        <v>0</v>
      </c>
      <c r="D30" s="127"/>
      <c r="E30" s="74">
        <v>0</v>
      </c>
      <c r="F30" s="127"/>
      <c r="G30" s="74">
        <v>0</v>
      </c>
      <c r="H30" s="127"/>
      <c r="I30" s="74">
        <v>0</v>
      </c>
      <c r="J30" s="127"/>
      <c r="K30" s="74">
        <v>335000</v>
      </c>
      <c r="L30" s="127"/>
      <c r="M30" s="74">
        <v>334645408345</v>
      </c>
      <c r="N30" s="127"/>
      <c r="O30" s="74">
        <v>329689777894</v>
      </c>
      <c r="P30" s="127"/>
      <c r="Q30" s="291">
        <v>4955630451</v>
      </c>
      <c r="R30" s="291"/>
    </row>
    <row r="31" spans="1:27" ht="30" customHeight="1" x14ac:dyDescent="0.2">
      <c r="A31" s="80" t="s">
        <v>152</v>
      </c>
      <c r="C31" s="74">
        <v>0</v>
      </c>
      <c r="D31" s="127"/>
      <c r="E31" s="74">
        <v>0</v>
      </c>
      <c r="F31" s="127"/>
      <c r="G31" s="74">
        <v>0</v>
      </c>
      <c r="H31" s="127"/>
      <c r="I31" s="74">
        <v>0</v>
      </c>
      <c r="J31" s="127"/>
      <c r="K31" s="74">
        <v>1593376</v>
      </c>
      <c r="L31" s="127"/>
      <c r="M31" s="74">
        <v>1407489233039</v>
      </c>
      <c r="N31" s="127"/>
      <c r="O31" s="74">
        <v>1405236353817</v>
      </c>
      <c r="P31" s="127"/>
      <c r="Q31" s="291">
        <v>2252879222</v>
      </c>
      <c r="R31" s="291"/>
    </row>
    <row r="32" spans="1:27" ht="30" customHeight="1" x14ac:dyDescent="0.2">
      <c r="A32" s="80" t="s">
        <v>153</v>
      </c>
      <c r="C32" s="74">
        <v>0</v>
      </c>
      <c r="D32" s="127"/>
      <c r="E32" s="74">
        <v>0</v>
      </c>
      <c r="F32" s="127"/>
      <c r="G32" s="74">
        <v>0</v>
      </c>
      <c r="H32" s="127"/>
      <c r="I32" s="74">
        <v>0</v>
      </c>
      <c r="J32" s="127"/>
      <c r="K32" s="74">
        <v>5550519</v>
      </c>
      <c r="L32" s="127"/>
      <c r="M32" s="74">
        <v>4702336597357</v>
      </c>
      <c r="N32" s="127"/>
      <c r="O32" s="74">
        <v>4697822981527</v>
      </c>
      <c r="P32" s="127"/>
      <c r="Q32" s="291">
        <v>4513615830</v>
      </c>
      <c r="R32" s="291"/>
    </row>
    <row r="33" spans="1:18" ht="30" customHeight="1" x14ac:dyDescent="0.2">
      <c r="A33" s="80" t="s">
        <v>154</v>
      </c>
      <c r="C33" s="74">
        <v>0</v>
      </c>
      <c r="D33" s="127"/>
      <c r="E33" s="74">
        <v>0</v>
      </c>
      <c r="F33" s="127"/>
      <c r="G33" s="74">
        <v>0</v>
      </c>
      <c r="H33" s="127"/>
      <c r="I33" s="74">
        <v>0</v>
      </c>
      <c r="J33" s="127"/>
      <c r="K33" s="74">
        <v>1668922</v>
      </c>
      <c r="L33" s="127"/>
      <c r="M33" s="74">
        <v>1374742635620</v>
      </c>
      <c r="N33" s="127"/>
      <c r="O33" s="74">
        <v>1369014646894</v>
      </c>
      <c r="P33" s="127"/>
      <c r="Q33" s="291">
        <v>5727988726</v>
      </c>
      <c r="R33" s="291"/>
    </row>
    <row r="34" spans="1:18" ht="30" customHeight="1" x14ac:dyDescent="0.2">
      <c r="A34" s="80" t="s">
        <v>155</v>
      </c>
      <c r="C34" s="74">
        <v>0</v>
      </c>
      <c r="D34" s="127"/>
      <c r="E34" s="74">
        <v>0</v>
      </c>
      <c r="F34" s="127"/>
      <c r="G34" s="74">
        <v>0</v>
      </c>
      <c r="H34" s="127"/>
      <c r="I34" s="74">
        <v>0</v>
      </c>
      <c r="J34" s="127"/>
      <c r="K34" s="74">
        <v>1199560</v>
      </c>
      <c r="L34" s="127"/>
      <c r="M34" s="74">
        <v>1033064043753</v>
      </c>
      <c r="N34" s="127"/>
      <c r="O34" s="74">
        <v>1031323636743</v>
      </c>
      <c r="P34" s="127"/>
      <c r="Q34" s="291">
        <v>1740407010</v>
      </c>
      <c r="R34" s="291"/>
    </row>
    <row r="35" spans="1:18" ht="30" customHeight="1" x14ac:dyDescent="0.2">
      <c r="A35" s="80" t="s">
        <v>156</v>
      </c>
      <c r="C35" s="74">
        <v>0</v>
      </c>
      <c r="D35" s="127"/>
      <c r="E35" s="74">
        <v>0</v>
      </c>
      <c r="F35" s="127"/>
      <c r="G35" s="74">
        <v>0</v>
      </c>
      <c r="H35" s="127"/>
      <c r="I35" s="74">
        <v>0</v>
      </c>
      <c r="J35" s="127"/>
      <c r="K35" s="74">
        <v>337790</v>
      </c>
      <c r="L35" s="127"/>
      <c r="M35" s="74">
        <v>304377015913</v>
      </c>
      <c r="N35" s="127"/>
      <c r="O35" s="74">
        <v>303692607957</v>
      </c>
      <c r="P35" s="127"/>
      <c r="Q35" s="291">
        <v>684407956</v>
      </c>
      <c r="R35" s="291"/>
    </row>
    <row r="36" spans="1:18" ht="30" customHeight="1" x14ac:dyDescent="0.2">
      <c r="A36" s="80" t="s">
        <v>157</v>
      </c>
      <c r="C36" s="74">
        <v>0</v>
      </c>
      <c r="D36" s="127"/>
      <c r="E36" s="74">
        <v>0</v>
      </c>
      <c r="F36" s="127"/>
      <c r="G36" s="74">
        <v>0</v>
      </c>
      <c r="H36" s="127"/>
      <c r="I36" s="74">
        <v>0</v>
      </c>
      <c r="J36" s="127"/>
      <c r="K36" s="74">
        <v>1287256</v>
      </c>
      <c r="L36" s="127"/>
      <c r="M36" s="74">
        <v>1007803616544</v>
      </c>
      <c r="N36" s="127"/>
      <c r="O36" s="74">
        <v>1005495661600</v>
      </c>
      <c r="P36" s="127"/>
      <c r="Q36" s="291">
        <v>2307954944</v>
      </c>
      <c r="R36" s="291"/>
    </row>
    <row r="37" spans="1:18" ht="30" customHeight="1" x14ac:dyDescent="0.2">
      <c r="A37" s="80" t="s">
        <v>158</v>
      </c>
      <c r="C37" s="74">
        <v>0</v>
      </c>
      <c r="D37" s="127"/>
      <c r="E37" s="74">
        <v>0</v>
      </c>
      <c r="F37" s="127"/>
      <c r="G37" s="74">
        <v>0</v>
      </c>
      <c r="H37" s="127"/>
      <c r="I37" s="74">
        <v>0</v>
      </c>
      <c r="J37" s="127"/>
      <c r="K37" s="74">
        <v>1589220</v>
      </c>
      <c r="L37" s="127"/>
      <c r="M37" s="74">
        <v>1285684407520</v>
      </c>
      <c r="N37" s="127"/>
      <c r="O37" s="74">
        <v>1281725930000</v>
      </c>
      <c r="P37" s="127"/>
      <c r="Q37" s="291">
        <v>3958477520</v>
      </c>
      <c r="R37" s="291"/>
    </row>
    <row r="38" spans="1:18" ht="30" customHeight="1" x14ac:dyDescent="0.2">
      <c r="A38" s="80" t="s">
        <v>159</v>
      </c>
      <c r="C38" s="74">
        <v>0</v>
      </c>
      <c r="D38" s="127"/>
      <c r="E38" s="74">
        <v>0</v>
      </c>
      <c r="F38" s="127"/>
      <c r="G38" s="74">
        <v>0</v>
      </c>
      <c r="H38" s="127"/>
      <c r="I38" s="74">
        <v>0</v>
      </c>
      <c r="J38" s="127"/>
      <c r="K38" s="74">
        <v>1242562</v>
      </c>
      <c r="L38" s="127"/>
      <c r="M38" s="74">
        <v>1002859245572</v>
      </c>
      <c r="N38" s="127"/>
      <c r="O38" s="74">
        <v>1001313736460</v>
      </c>
      <c r="P38" s="127"/>
      <c r="Q38" s="291">
        <v>1545509112</v>
      </c>
      <c r="R38" s="291"/>
    </row>
    <row r="39" spans="1:18" ht="30" customHeight="1" x14ac:dyDescent="0.2">
      <c r="A39" s="80" t="s">
        <v>160</v>
      </c>
      <c r="C39" s="74">
        <v>0</v>
      </c>
      <c r="D39" s="127"/>
      <c r="E39" s="74">
        <v>0</v>
      </c>
      <c r="F39" s="127"/>
      <c r="G39" s="74">
        <v>0</v>
      </c>
      <c r="H39" s="127"/>
      <c r="I39" s="74">
        <v>0</v>
      </c>
      <c r="J39" s="127"/>
      <c r="K39" s="74">
        <v>1657391</v>
      </c>
      <c r="L39" s="127"/>
      <c r="M39" s="74">
        <v>1300070648220</v>
      </c>
      <c r="N39" s="127"/>
      <c r="O39" s="74">
        <v>1295068864798</v>
      </c>
      <c r="P39" s="127"/>
      <c r="Q39" s="291">
        <v>5001783422</v>
      </c>
      <c r="R39" s="291"/>
    </row>
    <row r="40" spans="1:18" ht="30" customHeight="1" x14ac:dyDescent="0.2">
      <c r="A40" s="80" t="s">
        <v>161</v>
      </c>
      <c r="C40" s="74">
        <v>0</v>
      </c>
      <c r="D40" s="127"/>
      <c r="E40" s="74">
        <v>0</v>
      </c>
      <c r="F40" s="127"/>
      <c r="G40" s="74">
        <v>0</v>
      </c>
      <c r="H40" s="127"/>
      <c r="I40" s="74">
        <v>0</v>
      </c>
      <c r="J40" s="127"/>
      <c r="K40" s="74">
        <v>260431</v>
      </c>
      <c r="L40" s="127"/>
      <c r="M40" s="74">
        <v>202175958219</v>
      </c>
      <c r="N40" s="127"/>
      <c r="O40" s="74">
        <v>201395727200</v>
      </c>
      <c r="P40" s="127"/>
      <c r="Q40" s="291">
        <v>780231019</v>
      </c>
      <c r="R40" s="291"/>
    </row>
    <row r="41" spans="1:18" ht="30" customHeight="1" x14ac:dyDescent="0.2">
      <c r="A41" s="80" t="s">
        <v>162</v>
      </c>
      <c r="C41" s="74">
        <v>0</v>
      </c>
      <c r="D41" s="127"/>
      <c r="E41" s="74">
        <v>0</v>
      </c>
      <c r="F41" s="127"/>
      <c r="G41" s="74">
        <v>0</v>
      </c>
      <c r="H41" s="127"/>
      <c r="I41" s="74">
        <v>0</v>
      </c>
      <c r="J41" s="127"/>
      <c r="K41" s="74">
        <v>72200</v>
      </c>
      <c r="L41" s="127"/>
      <c r="M41" s="74">
        <v>70927142125</v>
      </c>
      <c r="N41" s="127"/>
      <c r="O41" s="74">
        <v>70589417348</v>
      </c>
      <c r="P41" s="127"/>
      <c r="Q41" s="291">
        <v>337724777</v>
      </c>
      <c r="R41" s="291"/>
    </row>
    <row r="42" spans="1:18" ht="30" customHeight="1" x14ac:dyDescent="0.2">
      <c r="A42" s="80" t="s">
        <v>163</v>
      </c>
      <c r="C42" s="74">
        <v>0</v>
      </c>
      <c r="D42" s="127"/>
      <c r="E42" s="74">
        <v>0</v>
      </c>
      <c r="F42" s="127"/>
      <c r="G42" s="74">
        <v>0</v>
      </c>
      <c r="H42" s="127"/>
      <c r="I42" s="74">
        <v>0</v>
      </c>
      <c r="J42" s="127"/>
      <c r="K42" s="74">
        <v>281400</v>
      </c>
      <c r="L42" s="127"/>
      <c r="M42" s="74">
        <v>197268934602</v>
      </c>
      <c r="N42" s="127"/>
      <c r="O42" s="74">
        <v>196561053028</v>
      </c>
      <c r="P42" s="127"/>
      <c r="Q42" s="291">
        <v>707881574</v>
      </c>
      <c r="R42" s="291"/>
    </row>
    <row r="43" spans="1:18" ht="30" customHeight="1" x14ac:dyDescent="0.2">
      <c r="A43" s="80" t="s">
        <v>164</v>
      </c>
      <c r="C43" s="74">
        <v>0</v>
      </c>
      <c r="D43" s="127"/>
      <c r="E43" s="74">
        <v>0</v>
      </c>
      <c r="F43" s="127"/>
      <c r="G43" s="74">
        <v>0</v>
      </c>
      <c r="H43" s="127"/>
      <c r="I43" s="74">
        <v>0</v>
      </c>
      <c r="J43" s="127"/>
      <c r="K43" s="74">
        <v>245000</v>
      </c>
      <c r="L43" s="127"/>
      <c r="M43" s="74">
        <v>226116086657</v>
      </c>
      <c r="N43" s="127"/>
      <c r="O43" s="74">
        <v>222885094753</v>
      </c>
      <c r="P43" s="127"/>
      <c r="Q43" s="291">
        <v>3230991904</v>
      </c>
      <c r="R43" s="291"/>
    </row>
    <row r="44" spans="1:18" ht="30" customHeight="1" x14ac:dyDescent="0.2">
      <c r="A44" s="80" t="s">
        <v>165</v>
      </c>
      <c r="C44" s="74">
        <v>0</v>
      </c>
      <c r="D44" s="127"/>
      <c r="E44" s="74">
        <v>0</v>
      </c>
      <c r="F44" s="127"/>
      <c r="G44" s="74">
        <v>0</v>
      </c>
      <c r="H44" s="127"/>
      <c r="I44" s="74">
        <v>0</v>
      </c>
      <c r="J44" s="127"/>
      <c r="K44" s="74">
        <v>66000</v>
      </c>
      <c r="L44" s="127"/>
      <c r="M44" s="74">
        <v>44569330359</v>
      </c>
      <c r="N44" s="127"/>
      <c r="O44" s="74">
        <v>44367716893</v>
      </c>
      <c r="P44" s="127"/>
      <c r="Q44" s="291">
        <v>201613466</v>
      </c>
      <c r="R44" s="291"/>
    </row>
    <row r="45" spans="1:18" ht="30" customHeight="1" x14ac:dyDescent="0.2">
      <c r="A45" s="80" t="s">
        <v>166</v>
      </c>
      <c r="C45" s="74">
        <v>0</v>
      </c>
      <c r="D45" s="127"/>
      <c r="E45" s="74">
        <v>0</v>
      </c>
      <c r="F45" s="127"/>
      <c r="G45" s="74">
        <v>0</v>
      </c>
      <c r="H45" s="127"/>
      <c r="I45" s="74">
        <v>0</v>
      </c>
      <c r="J45" s="127"/>
      <c r="K45" s="74">
        <v>30000</v>
      </c>
      <c r="L45" s="127"/>
      <c r="M45" s="74">
        <v>29370675600</v>
      </c>
      <c r="N45" s="127"/>
      <c r="O45" s="74">
        <v>29994562500</v>
      </c>
      <c r="P45" s="127"/>
      <c r="Q45" s="305">
        <v>-623886900</v>
      </c>
      <c r="R45" s="305"/>
    </row>
    <row r="46" spans="1:18" ht="30" customHeight="1" x14ac:dyDescent="0.2">
      <c r="A46" s="80" t="s">
        <v>167</v>
      </c>
      <c r="C46" s="74">
        <v>0</v>
      </c>
      <c r="D46" s="127"/>
      <c r="E46" s="74">
        <v>0</v>
      </c>
      <c r="F46" s="127"/>
      <c r="G46" s="74">
        <v>0</v>
      </c>
      <c r="H46" s="127"/>
      <c r="I46" s="74">
        <v>0</v>
      </c>
      <c r="J46" s="127"/>
      <c r="K46" s="74">
        <v>77600</v>
      </c>
      <c r="L46" s="127"/>
      <c r="M46" s="74">
        <v>48432749979</v>
      </c>
      <c r="N46" s="127"/>
      <c r="O46" s="74">
        <v>47924832049</v>
      </c>
      <c r="P46" s="127"/>
      <c r="Q46" s="291">
        <v>507917930</v>
      </c>
      <c r="R46" s="291"/>
    </row>
    <row r="47" spans="1:18" ht="30" customHeight="1" x14ac:dyDescent="0.2">
      <c r="A47" s="80" t="s">
        <v>168</v>
      </c>
      <c r="C47" s="74">
        <v>0</v>
      </c>
      <c r="D47" s="127"/>
      <c r="E47" s="74">
        <v>0</v>
      </c>
      <c r="F47" s="127"/>
      <c r="G47" s="74">
        <v>0</v>
      </c>
      <c r="H47" s="127"/>
      <c r="I47" s="74">
        <v>0</v>
      </c>
      <c r="J47" s="127"/>
      <c r="K47" s="74">
        <v>42000</v>
      </c>
      <c r="L47" s="127"/>
      <c r="M47" s="74">
        <v>25574808736</v>
      </c>
      <c r="N47" s="127"/>
      <c r="O47" s="74">
        <v>25378519309</v>
      </c>
      <c r="P47" s="127"/>
      <c r="Q47" s="291">
        <v>196289427</v>
      </c>
      <c r="R47" s="291"/>
    </row>
    <row r="48" spans="1:18" ht="30" customHeight="1" x14ac:dyDescent="0.2">
      <c r="A48" s="80" t="s">
        <v>169</v>
      </c>
      <c r="C48" s="74">
        <v>0</v>
      </c>
      <c r="D48" s="127"/>
      <c r="E48" s="74">
        <v>0</v>
      </c>
      <c r="F48" s="127"/>
      <c r="G48" s="74">
        <v>0</v>
      </c>
      <c r="H48" s="127"/>
      <c r="I48" s="74">
        <v>0</v>
      </c>
      <c r="J48" s="127"/>
      <c r="K48" s="74">
        <v>551600</v>
      </c>
      <c r="L48" s="127"/>
      <c r="M48" s="74">
        <v>465789023475</v>
      </c>
      <c r="N48" s="127"/>
      <c r="O48" s="74">
        <v>457684353672</v>
      </c>
      <c r="P48" s="127"/>
      <c r="Q48" s="291">
        <v>8104669803</v>
      </c>
      <c r="R48" s="291"/>
    </row>
    <row r="49" spans="1:18" ht="30" customHeight="1" x14ac:dyDescent="0.2">
      <c r="A49" s="80" t="s">
        <v>170</v>
      </c>
      <c r="C49" s="74">
        <v>0</v>
      </c>
      <c r="D49" s="127"/>
      <c r="E49" s="74">
        <v>0</v>
      </c>
      <c r="F49" s="127"/>
      <c r="G49" s="74">
        <v>0</v>
      </c>
      <c r="H49" s="127"/>
      <c r="I49" s="74">
        <v>0</v>
      </c>
      <c r="J49" s="127"/>
      <c r="K49" s="74">
        <v>65100</v>
      </c>
      <c r="L49" s="127"/>
      <c r="M49" s="74">
        <v>42368839259</v>
      </c>
      <c r="N49" s="127"/>
      <c r="O49" s="74">
        <v>41988398223</v>
      </c>
      <c r="P49" s="127"/>
      <c r="Q49" s="291">
        <v>380441036</v>
      </c>
      <c r="R49" s="291"/>
    </row>
    <row r="50" spans="1:18" ht="30" customHeight="1" x14ac:dyDescent="0.2">
      <c r="A50" s="80" t="s">
        <v>171</v>
      </c>
      <c r="C50" s="74">
        <v>0</v>
      </c>
      <c r="D50" s="127"/>
      <c r="E50" s="74">
        <v>0</v>
      </c>
      <c r="F50" s="127"/>
      <c r="G50" s="74">
        <v>0</v>
      </c>
      <c r="H50" s="127"/>
      <c r="I50" s="74">
        <v>0</v>
      </c>
      <c r="J50" s="127"/>
      <c r="K50" s="74">
        <v>29300</v>
      </c>
      <c r="L50" s="127"/>
      <c r="M50" s="74">
        <v>18807190580</v>
      </c>
      <c r="N50" s="127"/>
      <c r="O50" s="74">
        <v>18681223414</v>
      </c>
      <c r="P50" s="127"/>
      <c r="Q50" s="291">
        <v>125967166</v>
      </c>
      <c r="R50" s="291"/>
    </row>
    <row r="51" spans="1:18" ht="30" customHeight="1" x14ac:dyDescent="0.2">
      <c r="A51" s="80" t="s">
        <v>172</v>
      </c>
      <c r="C51" s="74">
        <v>0</v>
      </c>
      <c r="D51" s="127"/>
      <c r="E51" s="74">
        <v>0</v>
      </c>
      <c r="F51" s="127"/>
      <c r="G51" s="74">
        <v>0</v>
      </c>
      <c r="H51" s="127"/>
      <c r="I51" s="74">
        <v>0</v>
      </c>
      <c r="J51" s="127"/>
      <c r="K51" s="74">
        <v>800000</v>
      </c>
      <c r="L51" s="127"/>
      <c r="M51" s="74">
        <v>819960000000</v>
      </c>
      <c r="N51" s="127"/>
      <c r="O51" s="74">
        <v>818943868750</v>
      </c>
      <c r="P51" s="127"/>
      <c r="Q51" s="291">
        <v>1016131250</v>
      </c>
      <c r="R51" s="291"/>
    </row>
    <row r="52" spans="1:18" ht="30" customHeight="1" x14ac:dyDescent="0.2">
      <c r="A52" s="80" t="s">
        <v>70</v>
      </c>
      <c r="C52" s="74">
        <v>0</v>
      </c>
      <c r="D52" s="127"/>
      <c r="E52" s="74">
        <v>0</v>
      </c>
      <c r="F52" s="127"/>
      <c r="G52" s="74">
        <v>0</v>
      </c>
      <c r="H52" s="127"/>
      <c r="I52" s="74">
        <v>0</v>
      </c>
      <c r="J52" s="127"/>
      <c r="K52" s="74">
        <v>5000</v>
      </c>
      <c r="L52" s="127"/>
      <c r="M52" s="74">
        <v>4853970060</v>
      </c>
      <c r="N52" s="127"/>
      <c r="O52" s="74">
        <v>4819126374</v>
      </c>
      <c r="P52" s="127"/>
      <c r="Q52" s="291">
        <v>34843686</v>
      </c>
      <c r="R52" s="291"/>
    </row>
    <row r="53" spans="1:18" ht="30" customHeight="1" x14ac:dyDescent="0.2">
      <c r="A53" s="80" t="s">
        <v>267</v>
      </c>
      <c r="C53" s="74">
        <v>0</v>
      </c>
      <c r="D53" s="127"/>
      <c r="E53" s="74">
        <v>0</v>
      </c>
      <c r="F53" s="127"/>
      <c r="G53" s="74">
        <v>0</v>
      </c>
      <c r="H53" s="127"/>
      <c r="I53" s="74">
        <v>0</v>
      </c>
      <c r="J53" s="127"/>
      <c r="K53" s="74">
        <v>428</v>
      </c>
      <c r="L53" s="127"/>
      <c r="M53" s="74">
        <v>232494536</v>
      </c>
      <c r="N53" s="127"/>
      <c r="O53" s="74">
        <v>226583299</v>
      </c>
      <c r="P53" s="127"/>
      <c r="Q53" s="291">
        <v>5911237</v>
      </c>
      <c r="R53" s="291"/>
    </row>
    <row r="54" spans="1:18" ht="30" customHeight="1" x14ac:dyDescent="0.2">
      <c r="A54" s="80" t="s">
        <v>38</v>
      </c>
      <c r="C54" s="74">
        <v>0</v>
      </c>
      <c r="D54" s="127"/>
      <c r="E54" s="74">
        <v>0</v>
      </c>
      <c r="F54" s="127"/>
      <c r="G54" s="74">
        <v>0</v>
      </c>
      <c r="H54" s="127"/>
      <c r="I54" s="74">
        <v>0</v>
      </c>
      <c r="J54" s="127"/>
      <c r="K54" s="74">
        <v>120132</v>
      </c>
      <c r="L54" s="127"/>
      <c r="M54" s="74">
        <f>1267397600-1505028</f>
        <v>1265892572</v>
      </c>
      <c r="N54" s="127"/>
      <c r="O54" s="74">
        <v>1202713531</v>
      </c>
      <c r="P54" s="127"/>
      <c r="Q54" s="74">
        <f>M54-O54</f>
        <v>63179041</v>
      </c>
      <c r="R54" s="74"/>
    </row>
    <row r="55" spans="1:18" ht="30" customHeight="1" x14ac:dyDescent="0.2">
      <c r="A55" s="80" t="s">
        <v>284</v>
      </c>
      <c r="C55" s="74">
        <v>0</v>
      </c>
      <c r="D55" s="127"/>
      <c r="E55" s="74">
        <v>0</v>
      </c>
      <c r="F55" s="127"/>
      <c r="G55" s="74">
        <v>0</v>
      </c>
      <c r="H55" s="127"/>
      <c r="I55" s="74">
        <v>0</v>
      </c>
      <c r="J55" s="127"/>
      <c r="K55" s="74">
        <v>98893</v>
      </c>
      <c r="L55" s="127"/>
      <c r="M55" s="74">
        <f>1076944770-1278869</f>
        <v>1075665901</v>
      </c>
      <c r="N55" s="127"/>
      <c r="O55" s="74">
        <v>1062352767</v>
      </c>
      <c r="P55" s="127"/>
      <c r="Q55" s="74">
        <f>M55-O55</f>
        <v>13313134</v>
      </c>
      <c r="R55" s="74"/>
    </row>
    <row r="56" spans="1:18" ht="30" customHeight="1" x14ac:dyDescent="0.2">
      <c r="A56" s="80" t="s">
        <v>67</v>
      </c>
      <c r="C56" s="74">
        <v>0</v>
      </c>
      <c r="D56" s="127"/>
      <c r="E56" s="74">
        <v>0</v>
      </c>
      <c r="F56" s="127"/>
      <c r="G56" s="74">
        <v>0</v>
      </c>
      <c r="H56" s="127"/>
      <c r="I56" s="74">
        <v>0</v>
      </c>
      <c r="J56" s="127"/>
      <c r="K56" s="74">
        <v>20000</v>
      </c>
      <c r="L56" s="127"/>
      <c r="M56" s="74">
        <f>19500000000-3534375</f>
        <v>19496465625</v>
      </c>
      <c r="N56" s="127"/>
      <c r="O56" s="74">
        <v>18308421975</v>
      </c>
      <c r="P56" s="127"/>
      <c r="Q56" s="74">
        <f>M56-O56</f>
        <v>1188043650</v>
      </c>
      <c r="R56" s="74"/>
    </row>
    <row r="57" spans="1:18" ht="30" customHeight="1" x14ac:dyDescent="0.2">
      <c r="A57" s="80" t="s">
        <v>139</v>
      </c>
      <c r="C57" s="74">
        <v>7000000</v>
      </c>
      <c r="D57" s="127"/>
      <c r="E57" s="74">
        <f>I57+G57</f>
        <v>49451005530</v>
      </c>
      <c r="F57" s="127"/>
      <c r="G57" s="74">
        <v>49107434033</v>
      </c>
      <c r="H57" s="127"/>
      <c r="I57" s="74">
        <v>343571497</v>
      </c>
      <c r="J57" s="127"/>
      <c r="K57" s="74">
        <f>C57</f>
        <v>7000000</v>
      </c>
      <c r="L57" s="127"/>
      <c r="M57" s="74">
        <f>E57</f>
        <v>49451005530</v>
      </c>
      <c r="N57" s="127"/>
      <c r="O57" s="74">
        <f>G57</f>
        <v>49107434033</v>
      </c>
      <c r="P57" s="127"/>
      <c r="Q57" s="74">
        <f>I57</f>
        <v>343571497</v>
      </c>
      <c r="R57" s="74"/>
    </row>
    <row r="58" spans="1:18" s="87" customFormat="1" ht="30" customHeight="1" thickBot="1" x14ac:dyDescent="0.3">
      <c r="A58" s="223" t="s">
        <v>14</v>
      </c>
      <c r="C58" s="58">
        <f>SUM(C7:C57)</f>
        <v>7000000</v>
      </c>
      <c r="D58" s="88"/>
      <c r="E58" s="58">
        <f>SUM(E7:E57)</f>
        <v>49451005530</v>
      </c>
      <c r="F58" s="88"/>
      <c r="G58" s="58">
        <f>SUM(G7:G57)</f>
        <v>49107434033</v>
      </c>
      <c r="H58" s="88"/>
      <c r="I58" s="58">
        <f>SUM(I7:I57)</f>
        <v>343571497</v>
      </c>
      <c r="J58" s="88"/>
      <c r="K58" s="58">
        <f>SUM(K7:K57)</f>
        <v>130162848</v>
      </c>
      <c r="L58" s="88"/>
      <c r="M58" s="58">
        <f>SUM(M7:M57)</f>
        <v>18082226209261</v>
      </c>
      <c r="N58" s="88"/>
      <c r="O58" s="58">
        <f>SUM(O7:O57)</f>
        <v>18051598302474</v>
      </c>
      <c r="P58" s="88"/>
      <c r="Q58" s="224">
        <f>SUM(Q7:R57)</f>
        <v>30627906787</v>
      </c>
      <c r="R58" s="225"/>
    </row>
    <row r="59" spans="1:18" ht="30" customHeight="1" thickTop="1" x14ac:dyDescent="0.2"/>
  </sheetData>
  <mergeCells count="57">
    <mergeCell ref="Q52:R52"/>
    <mergeCell ref="Q47:R47"/>
    <mergeCell ref="Q48:R48"/>
    <mergeCell ref="Q49:R49"/>
    <mergeCell ref="Q50:R50"/>
    <mergeCell ref="Q51:R51"/>
    <mergeCell ref="Q42:R42"/>
    <mergeCell ref="Q43:R43"/>
    <mergeCell ref="Q44:R44"/>
    <mergeCell ref="Q45:R45"/>
    <mergeCell ref="Q46:R46"/>
    <mergeCell ref="Q37:R37"/>
    <mergeCell ref="Q38:R38"/>
    <mergeCell ref="Q39:R39"/>
    <mergeCell ref="Q40:R40"/>
    <mergeCell ref="Q41:R41"/>
    <mergeCell ref="Q32:R32"/>
    <mergeCell ref="Q33:R33"/>
    <mergeCell ref="Q34:R34"/>
    <mergeCell ref="Q35:R35"/>
    <mergeCell ref="Q36:R36"/>
    <mergeCell ref="Q27:R27"/>
    <mergeCell ref="Q28:R28"/>
    <mergeCell ref="Q29:R29"/>
    <mergeCell ref="Q30:R30"/>
    <mergeCell ref="Q31:R31"/>
    <mergeCell ref="Q22:R22"/>
    <mergeCell ref="Q23:R23"/>
    <mergeCell ref="Q24:R24"/>
    <mergeCell ref="Q25:R25"/>
    <mergeCell ref="Q26:R26"/>
    <mergeCell ref="Q17:R17"/>
    <mergeCell ref="Q18:R18"/>
    <mergeCell ref="Q19:R19"/>
    <mergeCell ref="Q20:R20"/>
    <mergeCell ref="Q21:R21"/>
    <mergeCell ref="Q12:R12"/>
    <mergeCell ref="Q13:R13"/>
    <mergeCell ref="Q14:R14"/>
    <mergeCell ref="Q15:R15"/>
    <mergeCell ref="Q16:R16"/>
    <mergeCell ref="T6:V6"/>
    <mergeCell ref="T28:U28"/>
    <mergeCell ref="Q53:R53"/>
    <mergeCell ref="A1:Q1"/>
    <mergeCell ref="A2:R2"/>
    <mergeCell ref="A3:R3"/>
    <mergeCell ref="A4:R4"/>
    <mergeCell ref="A5:A6"/>
    <mergeCell ref="C5:I5"/>
    <mergeCell ref="K5:R5"/>
    <mergeCell ref="Q6:R6"/>
    <mergeCell ref="Q7:R7"/>
    <mergeCell ref="Q8:R8"/>
    <mergeCell ref="Q9:R9"/>
    <mergeCell ref="Q10:R10"/>
    <mergeCell ref="Q11:R11"/>
  </mergeCells>
  <pageMargins left="0.39" right="0.39" top="0.39" bottom="0.39" header="0" footer="0"/>
  <pageSetup scale="73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Q65"/>
  <sheetViews>
    <sheetView rightToLeft="1" tabSelected="1" view="pageBreakPreview" zoomScaleNormal="100" zoomScaleSheetLayoutView="100" workbookViewId="0">
      <selection activeCell="N14" sqref="N14"/>
    </sheetView>
  </sheetViews>
  <sheetFormatPr defaultRowHeight="12.75" x14ac:dyDescent="0.2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6" style="84" customWidth="1"/>
    <col min="6" max="6" width="1.28515625" customWidth="1"/>
    <col min="7" max="7" width="18.5703125" style="84" bestFit="1" customWidth="1"/>
    <col min="8" max="8" width="1.28515625" customWidth="1"/>
    <col min="9" max="9" width="18.28515625" bestFit="1" customWidth="1"/>
    <col min="10" max="10" width="1.28515625" customWidth="1"/>
    <col min="11" max="11" width="14" customWidth="1"/>
    <col min="12" max="12" width="1.28515625" customWidth="1"/>
    <col min="13" max="13" width="19.140625" style="84" bestFit="1" customWidth="1"/>
    <col min="14" max="14" width="78.5703125" customWidth="1"/>
    <col min="16" max="17" width="17.28515625" style="49" bestFit="1" customWidth="1"/>
  </cols>
  <sheetData>
    <row r="1" spans="1:17" s="19" customFormat="1" ht="30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/>
      <c r="O1"/>
      <c r="P1" s="49"/>
      <c r="Q1" s="49"/>
    </row>
    <row r="2" spans="1:17" s="19" customFormat="1" ht="30" customHeight="1" x14ac:dyDescent="0.2">
      <c r="A2" s="249" t="s">
        <v>115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/>
      <c r="O2"/>
      <c r="P2" s="49"/>
      <c r="Q2" s="49"/>
    </row>
    <row r="3" spans="1:17" s="19" customFormat="1" ht="30" customHeight="1" x14ac:dyDescent="0.2">
      <c r="A3" s="249" t="s">
        <v>304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P3" s="168"/>
      <c r="Q3" s="168"/>
    </row>
    <row r="4" spans="1:17" s="20" customFormat="1" ht="30" customHeight="1" x14ac:dyDescent="0.2">
      <c r="A4" s="248" t="s">
        <v>227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19"/>
      <c r="O4" s="19"/>
      <c r="P4" s="168"/>
      <c r="Q4" s="168"/>
    </row>
    <row r="5" spans="1:17" s="19" customFormat="1" ht="25.5" customHeight="1" x14ac:dyDescent="0.2">
      <c r="A5" s="250" t="s">
        <v>116</v>
      </c>
      <c r="C5" s="250" t="s">
        <v>126</v>
      </c>
      <c r="D5" s="250"/>
      <c r="E5" s="250"/>
      <c r="F5" s="250"/>
      <c r="G5" s="250"/>
      <c r="I5" s="250" t="str">
        <f>'درآمد سرمایه گذاری در سهام'!$N$5</f>
        <v>از ابتدای سال مالی تا پایان ماه</v>
      </c>
      <c r="J5" s="250"/>
      <c r="K5" s="250"/>
      <c r="L5" s="250"/>
      <c r="M5" s="250"/>
      <c r="N5" s="227"/>
      <c r="P5" s="168"/>
      <c r="Q5" s="168"/>
    </row>
    <row r="6" spans="1:17" s="19" customFormat="1" ht="24" customHeight="1" x14ac:dyDescent="0.2">
      <c r="A6" s="250"/>
      <c r="C6" s="7" t="s">
        <v>218</v>
      </c>
      <c r="D6" s="33"/>
      <c r="E6" s="90" t="s">
        <v>210</v>
      </c>
      <c r="F6" s="33"/>
      <c r="G6" s="90" t="s">
        <v>219</v>
      </c>
      <c r="I6" s="7" t="s">
        <v>218</v>
      </c>
      <c r="J6" s="33"/>
      <c r="K6" s="7" t="s">
        <v>210</v>
      </c>
      <c r="L6" s="33"/>
      <c r="M6" s="90" t="s">
        <v>219</v>
      </c>
      <c r="N6" s="228"/>
      <c r="O6" s="20"/>
      <c r="P6" s="193"/>
      <c r="Q6" s="193"/>
    </row>
    <row r="7" spans="1:17" s="19" customFormat="1" ht="30" customHeight="1" x14ac:dyDescent="0.2">
      <c r="A7" s="5" t="s">
        <v>264</v>
      </c>
      <c r="C7" s="14">
        <v>74050</v>
      </c>
      <c r="D7" s="43"/>
      <c r="E7" s="74">
        <v>0</v>
      </c>
      <c r="F7" s="43"/>
      <c r="G7" s="74">
        <f>C7</f>
        <v>74050</v>
      </c>
      <c r="H7" s="43"/>
      <c r="I7" s="14">
        <v>1183961</v>
      </c>
      <c r="J7" s="43"/>
      <c r="K7" s="74">
        <v>0</v>
      </c>
      <c r="L7" s="43"/>
      <c r="M7" s="74">
        <f>I7-K7</f>
        <v>1183961</v>
      </c>
      <c r="N7" s="227"/>
      <c r="P7" s="168"/>
      <c r="Q7" s="168"/>
    </row>
    <row r="8" spans="1:17" s="19" customFormat="1" ht="30" customHeight="1" x14ac:dyDescent="0.2">
      <c r="A8" s="5" t="s">
        <v>266</v>
      </c>
      <c r="C8" s="14">
        <v>15171</v>
      </c>
      <c r="D8" s="43"/>
      <c r="E8" s="74">
        <v>0</v>
      </c>
      <c r="F8" s="43"/>
      <c r="G8" s="74">
        <f t="shared" ref="G8:G42" si="0">C8</f>
        <v>15171</v>
      </c>
      <c r="H8" s="43"/>
      <c r="I8" s="14">
        <v>660393</v>
      </c>
      <c r="J8" s="43"/>
      <c r="K8" s="74">
        <v>0</v>
      </c>
      <c r="L8" s="43"/>
      <c r="M8" s="74">
        <f>I8-K8</f>
        <v>660393</v>
      </c>
      <c r="N8" s="227"/>
      <c r="P8" s="168"/>
      <c r="Q8" s="168"/>
    </row>
    <row r="9" spans="1:17" s="19" customFormat="1" ht="30" customHeight="1" x14ac:dyDescent="0.2">
      <c r="A9" s="5" t="s">
        <v>263</v>
      </c>
      <c r="C9" s="14">
        <v>0</v>
      </c>
      <c r="D9" s="43"/>
      <c r="E9" s="74">
        <v>0</v>
      </c>
      <c r="F9" s="43"/>
      <c r="G9" s="74">
        <f t="shared" si="0"/>
        <v>0</v>
      </c>
      <c r="H9" s="43"/>
      <c r="I9" s="14">
        <v>3805150699</v>
      </c>
      <c r="J9" s="43"/>
      <c r="K9" s="74">
        <v>0</v>
      </c>
      <c r="L9" s="43"/>
      <c r="M9" s="74">
        <f t="shared" ref="M9:M60" si="1">I9-K9</f>
        <v>3805150699</v>
      </c>
      <c r="N9" s="227"/>
      <c r="P9" s="168"/>
      <c r="Q9" s="168"/>
    </row>
    <row r="10" spans="1:17" s="19" customFormat="1" ht="30" customHeight="1" x14ac:dyDescent="0.2">
      <c r="A10" s="5" t="s">
        <v>262</v>
      </c>
      <c r="C10" s="14">
        <v>42551</v>
      </c>
      <c r="D10" s="43"/>
      <c r="E10" s="74">
        <v>0</v>
      </c>
      <c r="F10" s="43"/>
      <c r="G10" s="74">
        <f t="shared" si="0"/>
        <v>42551</v>
      </c>
      <c r="H10" s="43"/>
      <c r="I10" s="14">
        <v>347419</v>
      </c>
      <c r="J10" s="43"/>
      <c r="K10" s="74">
        <v>0</v>
      </c>
      <c r="L10" s="43"/>
      <c r="M10" s="74">
        <f t="shared" si="1"/>
        <v>347419</v>
      </c>
      <c r="N10" s="227"/>
      <c r="P10" s="168"/>
      <c r="Q10" s="168"/>
    </row>
    <row r="11" spans="1:17" s="19" customFormat="1" ht="30" customHeight="1" x14ac:dyDescent="0.2">
      <c r="A11" s="5" t="s">
        <v>261</v>
      </c>
      <c r="C11" s="14">
        <v>5381</v>
      </c>
      <c r="D11" s="43"/>
      <c r="E11" s="74">
        <v>0</v>
      </c>
      <c r="F11" s="43"/>
      <c r="G11" s="74">
        <f t="shared" si="0"/>
        <v>5381</v>
      </c>
      <c r="H11" s="43"/>
      <c r="I11" s="14">
        <v>15959888</v>
      </c>
      <c r="J11" s="43"/>
      <c r="K11" s="74">
        <v>0</v>
      </c>
      <c r="L11" s="43"/>
      <c r="M11" s="74">
        <f t="shared" si="1"/>
        <v>15959888</v>
      </c>
      <c r="N11" s="227"/>
      <c r="P11" s="168"/>
      <c r="Q11" s="168"/>
    </row>
    <row r="12" spans="1:17" s="19" customFormat="1" ht="30" customHeight="1" x14ac:dyDescent="0.2">
      <c r="A12" s="5" t="s">
        <v>183</v>
      </c>
      <c r="C12" s="14">
        <v>0</v>
      </c>
      <c r="D12" s="43"/>
      <c r="E12" s="74">
        <v>0</v>
      </c>
      <c r="F12" s="43"/>
      <c r="G12" s="74">
        <f t="shared" si="0"/>
        <v>0</v>
      </c>
      <c r="H12" s="43"/>
      <c r="I12" s="14">
        <v>341953979</v>
      </c>
      <c r="J12" s="43"/>
      <c r="K12" s="74">
        <v>0</v>
      </c>
      <c r="L12" s="43"/>
      <c r="M12" s="74">
        <f t="shared" si="1"/>
        <v>341953979</v>
      </c>
      <c r="N12" s="227"/>
      <c r="P12" s="168"/>
      <c r="Q12" s="168"/>
    </row>
    <row r="13" spans="1:17" s="19" customFormat="1" ht="30" customHeight="1" x14ac:dyDescent="0.2">
      <c r="A13" s="5" t="s">
        <v>260</v>
      </c>
      <c r="C13" s="14">
        <v>51162</v>
      </c>
      <c r="D13" s="43"/>
      <c r="E13" s="74">
        <v>0</v>
      </c>
      <c r="F13" s="43"/>
      <c r="G13" s="74">
        <f t="shared" si="0"/>
        <v>51162</v>
      </c>
      <c r="H13" s="43"/>
      <c r="I13" s="14">
        <v>334466</v>
      </c>
      <c r="J13" s="43"/>
      <c r="K13" s="74">
        <v>0</v>
      </c>
      <c r="L13" s="43"/>
      <c r="M13" s="74">
        <f t="shared" si="1"/>
        <v>334466</v>
      </c>
      <c r="N13" s="227"/>
      <c r="P13" s="168"/>
      <c r="Q13" s="168"/>
    </row>
    <row r="14" spans="1:17" s="19" customFormat="1" ht="30" customHeight="1" x14ac:dyDescent="0.2">
      <c r="A14" s="5" t="s">
        <v>259</v>
      </c>
      <c r="C14" s="14">
        <v>37068</v>
      </c>
      <c r="D14" s="43"/>
      <c r="E14" s="74">
        <v>0</v>
      </c>
      <c r="F14" s="43"/>
      <c r="G14" s="74">
        <f t="shared" si="0"/>
        <v>37068</v>
      </c>
      <c r="H14" s="43"/>
      <c r="I14" s="14">
        <v>338670</v>
      </c>
      <c r="J14" s="43"/>
      <c r="K14" s="74">
        <v>0</v>
      </c>
      <c r="L14" s="43"/>
      <c r="M14" s="74">
        <f t="shared" si="1"/>
        <v>338670</v>
      </c>
      <c r="N14" s="227"/>
      <c r="P14" s="168"/>
      <c r="Q14" s="168"/>
    </row>
    <row r="15" spans="1:17" s="19" customFormat="1" ht="30" customHeight="1" x14ac:dyDescent="0.2">
      <c r="A15" s="5" t="s">
        <v>184</v>
      </c>
      <c r="C15" s="14">
        <v>0</v>
      </c>
      <c r="D15" s="43"/>
      <c r="E15" s="74">
        <v>0</v>
      </c>
      <c r="F15" s="43"/>
      <c r="G15" s="74">
        <f t="shared" si="0"/>
        <v>0</v>
      </c>
      <c r="H15" s="43"/>
      <c r="I15" s="14">
        <v>3561643844</v>
      </c>
      <c r="J15" s="43"/>
      <c r="K15" s="74">
        <v>0</v>
      </c>
      <c r="L15" s="43"/>
      <c r="M15" s="74">
        <f t="shared" si="1"/>
        <v>3561643844</v>
      </c>
      <c r="N15" s="227"/>
      <c r="P15" s="168"/>
      <c r="Q15" s="168"/>
    </row>
    <row r="16" spans="1:17" s="19" customFormat="1" ht="30" customHeight="1" x14ac:dyDescent="0.2">
      <c r="A16" s="5" t="s">
        <v>185</v>
      </c>
      <c r="C16" s="14">
        <v>0</v>
      </c>
      <c r="D16" s="43"/>
      <c r="E16" s="74">
        <v>0</v>
      </c>
      <c r="F16" s="43"/>
      <c r="G16" s="74">
        <f t="shared" si="0"/>
        <v>0</v>
      </c>
      <c r="H16" s="43"/>
      <c r="I16" s="14">
        <v>966575330</v>
      </c>
      <c r="J16" s="43"/>
      <c r="K16" s="74">
        <v>0</v>
      </c>
      <c r="L16" s="43"/>
      <c r="M16" s="74">
        <f t="shared" si="1"/>
        <v>966575330</v>
      </c>
      <c r="N16" s="227"/>
      <c r="P16" s="168"/>
      <c r="Q16" s="168"/>
    </row>
    <row r="17" spans="1:17" s="19" customFormat="1" ht="30" customHeight="1" x14ac:dyDescent="0.2">
      <c r="A17" s="5" t="s">
        <v>258</v>
      </c>
      <c r="C17" s="14">
        <v>2529</v>
      </c>
      <c r="D17" s="43"/>
      <c r="E17" s="74">
        <v>0</v>
      </c>
      <c r="F17" s="43"/>
      <c r="G17" s="74">
        <f t="shared" si="0"/>
        <v>2529</v>
      </c>
      <c r="H17" s="43"/>
      <c r="I17" s="14">
        <v>22471</v>
      </c>
      <c r="J17" s="43"/>
      <c r="K17" s="74">
        <v>0</v>
      </c>
      <c r="L17" s="43"/>
      <c r="M17" s="74">
        <f t="shared" si="1"/>
        <v>22471</v>
      </c>
      <c r="N17" s="227"/>
      <c r="P17" s="168"/>
      <c r="Q17" s="168"/>
    </row>
    <row r="18" spans="1:17" s="19" customFormat="1" ht="30" customHeight="1" x14ac:dyDescent="0.2">
      <c r="A18" s="5" t="s">
        <v>186</v>
      </c>
      <c r="C18" s="14">
        <v>0</v>
      </c>
      <c r="D18" s="43"/>
      <c r="E18" s="74">
        <v>0</v>
      </c>
      <c r="F18" s="43"/>
      <c r="G18" s="74">
        <f t="shared" si="0"/>
        <v>0</v>
      </c>
      <c r="H18" s="43"/>
      <c r="I18" s="14">
        <v>13497252634</v>
      </c>
      <c r="J18" s="43"/>
      <c r="K18" s="74">
        <v>0</v>
      </c>
      <c r="L18" s="43"/>
      <c r="M18" s="74">
        <f t="shared" si="1"/>
        <v>13497252634</v>
      </c>
      <c r="N18" s="227"/>
      <c r="P18" s="168"/>
      <c r="Q18" s="168"/>
    </row>
    <row r="19" spans="1:17" s="19" customFormat="1" ht="30" customHeight="1" x14ac:dyDescent="0.2">
      <c r="A19" s="5" t="s">
        <v>187</v>
      </c>
      <c r="C19" s="14">
        <v>0</v>
      </c>
      <c r="D19" s="43"/>
      <c r="E19" s="74">
        <v>0</v>
      </c>
      <c r="F19" s="43"/>
      <c r="G19" s="74">
        <f t="shared" si="0"/>
        <v>0</v>
      </c>
      <c r="H19" s="43"/>
      <c r="I19" s="14">
        <v>10761917822</v>
      </c>
      <c r="J19" s="43"/>
      <c r="K19" s="74">
        <v>0</v>
      </c>
      <c r="L19" s="43"/>
      <c r="M19" s="74">
        <f t="shared" si="1"/>
        <v>10761917822</v>
      </c>
      <c r="N19" s="227"/>
      <c r="P19" s="168"/>
      <c r="Q19" s="168"/>
    </row>
    <row r="20" spans="1:17" s="19" customFormat="1" ht="30" customHeight="1" x14ac:dyDescent="0.2">
      <c r="A20" s="5" t="s">
        <v>256</v>
      </c>
      <c r="C20" s="14">
        <v>80421</v>
      </c>
      <c r="D20" s="43"/>
      <c r="E20" s="74">
        <v>0</v>
      </c>
      <c r="F20" s="43"/>
      <c r="G20" s="74">
        <f t="shared" si="0"/>
        <v>80421</v>
      </c>
      <c r="H20" s="43"/>
      <c r="I20" s="14">
        <v>818205</v>
      </c>
      <c r="J20" s="43"/>
      <c r="K20" s="74">
        <v>0</v>
      </c>
      <c r="L20" s="43"/>
      <c r="M20" s="74">
        <f t="shared" si="1"/>
        <v>818205</v>
      </c>
      <c r="N20" s="227"/>
      <c r="P20" s="168"/>
      <c r="Q20" s="168"/>
    </row>
    <row r="21" spans="1:17" s="19" customFormat="1" ht="30" customHeight="1" x14ac:dyDescent="0.2">
      <c r="A21" s="5" t="s">
        <v>257</v>
      </c>
      <c r="C21" s="14">
        <v>0</v>
      </c>
      <c r="D21" s="43"/>
      <c r="E21" s="74">
        <v>0</v>
      </c>
      <c r="F21" s="43"/>
      <c r="G21" s="74">
        <f t="shared" si="0"/>
        <v>0</v>
      </c>
      <c r="H21" s="43"/>
      <c r="I21" s="14">
        <v>3448</v>
      </c>
      <c r="J21" s="43"/>
      <c r="K21" s="74">
        <v>0</v>
      </c>
      <c r="L21" s="43"/>
      <c r="M21" s="74">
        <f t="shared" si="1"/>
        <v>3448</v>
      </c>
      <c r="N21" s="227"/>
      <c r="P21" s="168"/>
      <c r="Q21" s="168"/>
    </row>
    <row r="22" spans="1:17" s="19" customFormat="1" ht="30" customHeight="1" x14ac:dyDescent="0.2">
      <c r="A22" s="5" t="s">
        <v>188</v>
      </c>
      <c r="C22" s="14">
        <v>0</v>
      </c>
      <c r="D22" s="43"/>
      <c r="E22" s="74">
        <v>0</v>
      </c>
      <c r="F22" s="43"/>
      <c r="G22" s="74">
        <f t="shared" si="0"/>
        <v>0</v>
      </c>
      <c r="H22" s="43"/>
      <c r="I22" s="14">
        <v>61027397</v>
      </c>
      <c r="J22" s="43"/>
      <c r="K22" s="74">
        <v>0</v>
      </c>
      <c r="L22" s="43"/>
      <c r="M22" s="74">
        <f t="shared" si="1"/>
        <v>61027397</v>
      </c>
      <c r="N22" s="227"/>
      <c r="P22" s="168"/>
      <c r="Q22" s="168"/>
    </row>
    <row r="23" spans="1:17" s="19" customFormat="1" ht="30" customHeight="1" x14ac:dyDescent="0.2">
      <c r="A23" s="5" t="s">
        <v>189</v>
      </c>
      <c r="C23" s="14">
        <v>0</v>
      </c>
      <c r="D23" s="43"/>
      <c r="E23" s="74">
        <v>0</v>
      </c>
      <c r="F23" s="43"/>
      <c r="G23" s="74">
        <f t="shared" si="0"/>
        <v>0</v>
      </c>
      <c r="H23" s="43"/>
      <c r="I23" s="14">
        <v>1898301376</v>
      </c>
      <c r="J23" s="43"/>
      <c r="K23" s="74">
        <v>0</v>
      </c>
      <c r="L23" s="43"/>
      <c r="M23" s="74">
        <f t="shared" si="1"/>
        <v>1898301376</v>
      </c>
      <c r="N23" s="227"/>
      <c r="P23" s="168"/>
      <c r="Q23" s="168"/>
    </row>
    <row r="24" spans="1:17" s="19" customFormat="1" ht="30" customHeight="1" x14ac:dyDescent="0.2">
      <c r="A24" s="5" t="s">
        <v>190</v>
      </c>
      <c r="C24" s="14">
        <v>0</v>
      </c>
      <c r="D24" s="43"/>
      <c r="E24" s="74">
        <v>0</v>
      </c>
      <c r="F24" s="43"/>
      <c r="G24" s="74">
        <f t="shared" si="0"/>
        <v>0</v>
      </c>
      <c r="H24" s="43"/>
      <c r="I24" s="14">
        <v>3682191768</v>
      </c>
      <c r="J24" s="43"/>
      <c r="K24" s="74">
        <v>0</v>
      </c>
      <c r="L24" s="43"/>
      <c r="M24" s="74">
        <f t="shared" si="1"/>
        <v>3682191768</v>
      </c>
      <c r="N24" s="227"/>
      <c r="P24" s="168"/>
      <c r="Q24" s="168"/>
    </row>
    <row r="25" spans="1:17" s="19" customFormat="1" ht="30" customHeight="1" x14ac:dyDescent="0.2">
      <c r="A25" s="5" t="s">
        <v>191</v>
      </c>
      <c r="C25" s="14">
        <v>0</v>
      </c>
      <c r="D25" s="43"/>
      <c r="E25" s="74">
        <v>0</v>
      </c>
      <c r="F25" s="43"/>
      <c r="G25" s="74">
        <f t="shared" si="0"/>
        <v>0</v>
      </c>
      <c r="H25" s="43"/>
      <c r="I25" s="14">
        <v>16297627078</v>
      </c>
      <c r="J25" s="43"/>
      <c r="K25" s="74">
        <v>0</v>
      </c>
      <c r="L25" s="43"/>
      <c r="M25" s="74">
        <f t="shared" si="1"/>
        <v>16297627078</v>
      </c>
      <c r="N25" s="227"/>
      <c r="P25" s="168"/>
      <c r="Q25" s="168"/>
    </row>
    <row r="26" spans="1:17" s="19" customFormat="1" ht="30" customHeight="1" x14ac:dyDescent="0.2">
      <c r="A26" s="5" t="s">
        <v>192</v>
      </c>
      <c r="C26" s="14">
        <v>0</v>
      </c>
      <c r="D26" s="43"/>
      <c r="E26" s="74">
        <v>0</v>
      </c>
      <c r="F26" s="43"/>
      <c r="G26" s="74">
        <f t="shared" si="0"/>
        <v>0</v>
      </c>
      <c r="H26" s="43"/>
      <c r="I26" s="14">
        <v>5558047582</v>
      </c>
      <c r="J26" s="43"/>
      <c r="K26" s="74">
        <v>0</v>
      </c>
      <c r="L26" s="43"/>
      <c r="M26" s="74">
        <f t="shared" si="1"/>
        <v>5558047582</v>
      </c>
      <c r="N26" s="227"/>
      <c r="P26" s="168"/>
      <c r="Q26" s="168"/>
    </row>
    <row r="27" spans="1:17" s="19" customFormat="1" ht="30" customHeight="1" x14ac:dyDescent="0.2">
      <c r="A27" s="5" t="s">
        <v>255</v>
      </c>
      <c r="C27" s="14">
        <v>11492</v>
      </c>
      <c r="D27" s="43"/>
      <c r="E27" s="74">
        <v>0</v>
      </c>
      <c r="F27" s="43"/>
      <c r="G27" s="74">
        <f t="shared" si="0"/>
        <v>11492</v>
      </c>
      <c r="H27" s="43"/>
      <c r="I27" s="14">
        <v>5011139437</v>
      </c>
      <c r="J27" s="43"/>
      <c r="K27" s="74">
        <v>0</v>
      </c>
      <c r="L27" s="43"/>
      <c r="M27" s="74">
        <f t="shared" si="1"/>
        <v>5011139437</v>
      </c>
      <c r="N27" s="227"/>
      <c r="P27" s="168"/>
      <c r="Q27" s="168"/>
    </row>
    <row r="28" spans="1:17" s="19" customFormat="1" ht="30" customHeight="1" x14ac:dyDescent="0.2">
      <c r="A28" s="5" t="s">
        <v>193</v>
      </c>
      <c r="C28" s="14">
        <v>0</v>
      </c>
      <c r="D28" s="43"/>
      <c r="E28" s="74">
        <v>0</v>
      </c>
      <c r="F28" s="43"/>
      <c r="G28" s="74">
        <f t="shared" si="0"/>
        <v>0</v>
      </c>
      <c r="H28" s="43"/>
      <c r="I28" s="14">
        <v>3181846013</v>
      </c>
      <c r="J28" s="43"/>
      <c r="K28" s="74">
        <v>0</v>
      </c>
      <c r="L28" s="43"/>
      <c r="M28" s="74">
        <f t="shared" si="1"/>
        <v>3181846013</v>
      </c>
      <c r="N28" s="227"/>
      <c r="P28" s="168"/>
      <c r="Q28" s="168"/>
    </row>
    <row r="29" spans="1:17" s="19" customFormat="1" ht="30" customHeight="1" x14ac:dyDescent="0.2">
      <c r="A29" s="5" t="s">
        <v>194</v>
      </c>
      <c r="C29" s="14">
        <v>0</v>
      </c>
      <c r="D29" s="43"/>
      <c r="E29" s="74">
        <v>0</v>
      </c>
      <c r="F29" s="43"/>
      <c r="G29" s="74">
        <f t="shared" si="0"/>
        <v>0</v>
      </c>
      <c r="H29" s="43"/>
      <c r="I29" s="14">
        <v>10082189729</v>
      </c>
      <c r="J29" s="43"/>
      <c r="K29" s="74">
        <v>25936168</v>
      </c>
      <c r="L29" s="43"/>
      <c r="M29" s="74">
        <f t="shared" si="1"/>
        <v>10056253561</v>
      </c>
      <c r="N29" s="227"/>
      <c r="P29" s="168"/>
      <c r="Q29" s="168"/>
    </row>
    <row r="30" spans="1:17" s="19" customFormat="1" ht="30" customHeight="1" x14ac:dyDescent="0.2">
      <c r="A30" s="5" t="s">
        <v>195</v>
      </c>
      <c r="C30" s="14">
        <v>0</v>
      </c>
      <c r="D30" s="43"/>
      <c r="E30" s="74">
        <v>0</v>
      </c>
      <c r="F30" s="43"/>
      <c r="G30" s="74">
        <f t="shared" si="0"/>
        <v>0</v>
      </c>
      <c r="H30" s="43"/>
      <c r="I30" s="14">
        <v>37275548167</v>
      </c>
      <c r="J30" s="43"/>
      <c r="K30" s="74">
        <v>0</v>
      </c>
      <c r="L30" s="43"/>
      <c r="M30" s="74">
        <f t="shared" si="1"/>
        <v>37275548167</v>
      </c>
      <c r="N30" s="227"/>
      <c r="P30" s="168"/>
      <c r="Q30" s="168"/>
    </row>
    <row r="31" spans="1:17" s="19" customFormat="1" ht="30" customHeight="1" x14ac:dyDescent="0.2">
      <c r="A31" s="5" t="s">
        <v>265</v>
      </c>
      <c r="C31" s="14">
        <v>31285</v>
      </c>
      <c r="D31" s="43"/>
      <c r="E31" s="74">
        <v>0</v>
      </c>
      <c r="F31" s="43"/>
      <c r="G31" s="74">
        <f t="shared" si="0"/>
        <v>31285</v>
      </c>
      <c r="H31" s="43"/>
      <c r="I31" s="14">
        <v>285566</v>
      </c>
      <c r="J31" s="43"/>
      <c r="K31" s="74">
        <v>0</v>
      </c>
      <c r="L31" s="43"/>
      <c r="M31" s="74">
        <f t="shared" si="1"/>
        <v>285566</v>
      </c>
      <c r="N31" s="227"/>
      <c r="P31" s="168"/>
      <c r="Q31" s="168"/>
    </row>
    <row r="32" spans="1:17" s="19" customFormat="1" ht="30" customHeight="1" x14ac:dyDescent="0.2">
      <c r="A32" s="5" t="s">
        <v>196</v>
      </c>
      <c r="C32" s="14">
        <v>0</v>
      </c>
      <c r="D32" s="43"/>
      <c r="E32" s="74">
        <v>0</v>
      </c>
      <c r="F32" s="43"/>
      <c r="G32" s="74">
        <f t="shared" si="0"/>
        <v>0</v>
      </c>
      <c r="H32" s="43"/>
      <c r="I32" s="14">
        <v>14322821919</v>
      </c>
      <c r="J32" s="43"/>
      <c r="K32" s="74">
        <v>0</v>
      </c>
      <c r="L32" s="43"/>
      <c r="M32" s="74">
        <f t="shared" si="1"/>
        <v>14322821919</v>
      </c>
      <c r="N32" s="227"/>
      <c r="P32" s="168"/>
      <c r="Q32" s="168"/>
    </row>
    <row r="33" spans="1:17" s="19" customFormat="1" ht="30" customHeight="1" x14ac:dyDescent="0.2">
      <c r="A33" s="5" t="s">
        <v>197</v>
      </c>
      <c r="C33" s="14">
        <v>0</v>
      </c>
      <c r="D33" s="43"/>
      <c r="E33" s="74">
        <v>0</v>
      </c>
      <c r="F33" s="43"/>
      <c r="G33" s="74">
        <f t="shared" si="0"/>
        <v>0</v>
      </c>
      <c r="H33" s="43"/>
      <c r="I33" s="14">
        <v>10873355123</v>
      </c>
      <c r="J33" s="43"/>
      <c r="K33" s="74">
        <v>0</v>
      </c>
      <c r="L33" s="43"/>
      <c r="M33" s="74">
        <f t="shared" si="1"/>
        <v>10873355123</v>
      </c>
      <c r="N33" s="227"/>
      <c r="P33" s="168"/>
      <c r="Q33" s="168"/>
    </row>
    <row r="34" spans="1:17" s="19" customFormat="1" ht="30" customHeight="1" x14ac:dyDescent="0.2">
      <c r="A34" s="5" t="s">
        <v>198</v>
      </c>
      <c r="C34" s="14">
        <v>0</v>
      </c>
      <c r="D34" s="43"/>
      <c r="E34" s="74">
        <v>0</v>
      </c>
      <c r="F34" s="43"/>
      <c r="G34" s="74">
        <f t="shared" si="0"/>
        <v>0</v>
      </c>
      <c r="H34" s="43"/>
      <c r="I34" s="14">
        <v>28766879819</v>
      </c>
      <c r="J34" s="43"/>
      <c r="K34" s="74">
        <v>0</v>
      </c>
      <c r="L34" s="43"/>
      <c r="M34" s="74">
        <f t="shared" si="1"/>
        <v>28766879819</v>
      </c>
      <c r="N34" s="227"/>
      <c r="P34" s="168"/>
      <c r="Q34" s="168"/>
    </row>
    <row r="35" spans="1:17" s="19" customFormat="1" ht="30" customHeight="1" x14ac:dyDescent="0.2">
      <c r="A35" s="5" t="s">
        <v>199</v>
      </c>
      <c r="C35" s="14">
        <v>0</v>
      </c>
      <c r="D35" s="43"/>
      <c r="E35" s="74">
        <v>0</v>
      </c>
      <c r="F35" s="43"/>
      <c r="G35" s="74">
        <f t="shared" si="0"/>
        <v>0</v>
      </c>
      <c r="H35" s="43"/>
      <c r="I35" s="14">
        <v>11332520552</v>
      </c>
      <c r="J35" s="43"/>
      <c r="K35" s="74">
        <v>0</v>
      </c>
      <c r="L35" s="43"/>
      <c r="M35" s="74">
        <f t="shared" si="1"/>
        <v>11332520552</v>
      </c>
      <c r="N35" s="227"/>
      <c r="P35" s="168"/>
      <c r="Q35" s="168"/>
    </row>
    <row r="36" spans="1:17" s="19" customFormat="1" ht="30" customHeight="1" x14ac:dyDescent="0.2">
      <c r="A36" s="5" t="s">
        <v>200</v>
      </c>
      <c r="C36" s="14">
        <v>0</v>
      </c>
      <c r="D36" s="43"/>
      <c r="E36" s="74">
        <v>0</v>
      </c>
      <c r="F36" s="43"/>
      <c r="G36" s="74">
        <f t="shared" si="0"/>
        <v>0</v>
      </c>
      <c r="H36" s="43"/>
      <c r="I36" s="14">
        <v>7338074123</v>
      </c>
      <c r="J36" s="43"/>
      <c r="K36" s="74">
        <v>0</v>
      </c>
      <c r="L36" s="43"/>
      <c r="M36" s="74">
        <f t="shared" si="1"/>
        <v>7338074123</v>
      </c>
      <c r="N36" s="227"/>
      <c r="P36" s="168"/>
      <c r="Q36" s="168"/>
    </row>
    <row r="37" spans="1:17" s="19" customFormat="1" ht="30" customHeight="1" x14ac:dyDescent="0.2">
      <c r="A37" s="5" t="s">
        <v>201</v>
      </c>
      <c r="C37" s="14">
        <v>0</v>
      </c>
      <c r="D37" s="43"/>
      <c r="E37" s="74">
        <v>0</v>
      </c>
      <c r="F37" s="43"/>
      <c r="G37" s="74">
        <f t="shared" si="0"/>
        <v>0</v>
      </c>
      <c r="H37" s="43"/>
      <c r="I37" s="14">
        <v>7792096256</v>
      </c>
      <c r="J37" s="43"/>
      <c r="K37" s="74">
        <v>0</v>
      </c>
      <c r="L37" s="43"/>
      <c r="M37" s="74">
        <f t="shared" si="1"/>
        <v>7792096256</v>
      </c>
      <c r="N37" s="227"/>
      <c r="P37" s="168"/>
      <c r="Q37" s="168"/>
    </row>
    <row r="38" spans="1:17" s="19" customFormat="1" ht="30" customHeight="1" x14ac:dyDescent="0.2">
      <c r="A38" s="5" t="s">
        <v>202</v>
      </c>
      <c r="C38" s="14">
        <v>0</v>
      </c>
      <c r="D38" s="43"/>
      <c r="E38" s="74">
        <v>0</v>
      </c>
      <c r="F38" s="43"/>
      <c r="G38" s="74">
        <f t="shared" si="0"/>
        <v>0</v>
      </c>
      <c r="H38" s="43"/>
      <c r="I38" s="14">
        <v>11691530012</v>
      </c>
      <c r="J38" s="43"/>
      <c r="K38" s="74">
        <v>0</v>
      </c>
      <c r="L38" s="43"/>
      <c r="M38" s="74">
        <f t="shared" si="1"/>
        <v>11691530012</v>
      </c>
      <c r="N38" s="227"/>
      <c r="P38" s="168"/>
      <c r="Q38" s="168"/>
    </row>
    <row r="39" spans="1:17" s="19" customFormat="1" ht="30" customHeight="1" x14ac:dyDescent="0.2">
      <c r="A39" s="5" t="s">
        <v>104</v>
      </c>
      <c r="C39" s="14">
        <v>1918340000</v>
      </c>
      <c r="D39" s="43"/>
      <c r="E39" s="74">
        <v>0</v>
      </c>
      <c r="F39" s="43"/>
      <c r="G39" s="74">
        <f t="shared" si="0"/>
        <v>1918340000</v>
      </c>
      <c r="H39" s="43"/>
      <c r="I39" s="14">
        <v>46996103665</v>
      </c>
      <c r="J39" s="43"/>
      <c r="K39" s="74"/>
      <c r="L39" s="43"/>
      <c r="M39" s="74">
        <f t="shared" si="1"/>
        <v>46996103665</v>
      </c>
      <c r="N39" s="227"/>
      <c r="P39" s="168"/>
      <c r="Q39" s="168"/>
    </row>
    <row r="40" spans="1:17" s="19" customFormat="1" ht="30" customHeight="1" x14ac:dyDescent="0.2">
      <c r="A40" s="5" t="s">
        <v>105</v>
      </c>
      <c r="C40" s="14">
        <v>1221713838</v>
      </c>
      <c r="D40" s="43"/>
      <c r="E40" s="74">
        <v>0</v>
      </c>
      <c r="F40" s="43"/>
      <c r="G40" s="74">
        <f t="shared" si="0"/>
        <v>1221713838</v>
      </c>
      <c r="H40" s="43"/>
      <c r="I40" s="14">
        <v>18109843138</v>
      </c>
      <c r="J40" s="43"/>
      <c r="K40" s="74"/>
      <c r="L40" s="43"/>
      <c r="M40" s="74">
        <f t="shared" si="1"/>
        <v>18109843138</v>
      </c>
      <c r="N40" s="227"/>
      <c r="P40" s="168"/>
      <c r="Q40" s="168"/>
    </row>
    <row r="41" spans="1:17" s="19" customFormat="1" ht="30" customHeight="1" x14ac:dyDescent="0.2">
      <c r="A41" s="5" t="s">
        <v>254</v>
      </c>
      <c r="C41" s="14">
        <v>43038</v>
      </c>
      <c r="D41" s="43"/>
      <c r="E41" s="74">
        <v>0</v>
      </c>
      <c r="F41" s="43"/>
      <c r="G41" s="74">
        <f t="shared" si="0"/>
        <v>43038</v>
      </c>
      <c r="H41" s="43"/>
      <c r="I41" s="74">
        <v>169273</v>
      </c>
      <c r="J41" s="43"/>
      <c r="K41" s="74">
        <v>0</v>
      </c>
      <c r="L41" s="43"/>
      <c r="M41" s="74">
        <f t="shared" si="1"/>
        <v>169273</v>
      </c>
      <c r="N41" s="227"/>
      <c r="P41" s="168"/>
      <c r="Q41" s="168"/>
    </row>
    <row r="42" spans="1:17" s="19" customFormat="1" ht="30" customHeight="1" x14ac:dyDescent="0.2">
      <c r="A42" s="5" t="s">
        <v>106</v>
      </c>
      <c r="C42" s="14">
        <v>0</v>
      </c>
      <c r="D42" s="43"/>
      <c r="E42" s="74">
        <v>0</v>
      </c>
      <c r="F42" s="43"/>
      <c r="G42" s="74">
        <f t="shared" si="0"/>
        <v>0</v>
      </c>
      <c r="H42" s="43"/>
      <c r="I42" s="14">
        <v>15688524555</v>
      </c>
      <c r="J42" s="43"/>
      <c r="K42" s="74">
        <v>0</v>
      </c>
      <c r="L42" s="43"/>
      <c r="M42" s="74">
        <f t="shared" si="1"/>
        <v>15688524555</v>
      </c>
      <c r="N42" s="227"/>
      <c r="P42" s="168"/>
      <c r="Q42" s="168"/>
    </row>
    <row r="43" spans="1:17" s="19" customFormat="1" ht="30" customHeight="1" x14ac:dyDescent="0.2">
      <c r="A43" s="5" t="s">
        <v>108</v>
      </c>
      <c r="C43" s="14">
        <v>1528841517</v>
      </c>
      <c r="D43" s="43"/>
      <c r="E43" s="74">
        <v>0</v>
      </c>
      <c r="F43" s="43"/>
      <c r="G43" s="74">
        <f>C43</f>
        <v>1528841517</v>
      </c>
      <c r="H43" s="43"/>
      <c r="I43" s="14">
        <v>34633795744</v>
      </c>
      <c r="J43" s="43"/>
      <c r="K43" s="74"/>
      <c r="L43" s="43"/>
      <c r="M43" s="74">
        <f t="shared" si="1"/>
        <v>34633795744</v>
      </c>
      <c r="N43" s="227"/>
      <c r="P43" s="168"/>
      <c r="Q43" s="168"/>
    </row>
    <row r="44" spans="1:17" s="19" customFormat="1" ht="30" customHeight="1" x14ac:dyDescent="0.2">
      <c r="A44" s="5" t="s">
        <v>109</v>
      </c>
      <c r="C44" s="14">
        <v>3022540971</v>
      </c>
      <c r="D44" s="43"/>
      <c r="E44" s="74">
        <v>0</v>
      </c>
      <c r="F44" s="43"/>
      <c r="G44" s="74">
        <f>C44-E44</f>
        <v>3022540971</v>
      </c>
      <c r="H44" s="43"/>
      <c r="I44" s="14">
        <v>21096270426</v>
      </c>
      <c r="J44" s="43"/>
      <c r="K44" s="74">
        <v>226466</v>
      </c>
      <c r="L44" s="43"/>
      <c r="M44" s="74">
        <f t="shared" si="1"/>
        <v>21096043960</v>
      </c>
      <c r="N44" s="227"/>
      <c r="P44" s="168"/>
      <c r="Q44" s="168"/>
    </row>
    <row r="45" spans="1:17" s="19" customFormat="1" ht="30" customHeight="1" x14ac:dyDescent="0.2">
      <c r="A45" s="5" t="s">
        <v>110</v>
      </c>
      <c r="C45" s="14">
        <v>4110655710</v>
      </c>
      <c r="D45" s="43"/>
      <c r="E45" s="74">
        <v>0</v>
      </c>
      <c r="F45" s="43"/>
      <c r="G45" s="74">
        <f t="shared" ref="G45:G60" si="2">C45-E45</f>
        <v>4110655710</v>
      </c>
      <c r="H45" s="43"/>
      <c r="I45" s="14">
        <v>21580544060</v>
      </c>
      <c r="J45" s="43"/>
      <c r="K45" s="74"/>
      <c r="L45" s="43"/>
      <c r="M45" s="74">
        <f t="shared" si="1"/>
        <v>21580544060</v>
      </c>
      <c r="N45" s="227"/>
      <c r="P45" s="168"/>
      <c r="Q45" s="168"/>
    </row>
    <row r="46" spans="1:17" s="19" customFormat="1" ht="30" customHeight="1" x14ac:dyDescent="0.2">
      <c r="A46" s="5" t="s">
        <v>253</v>
      </c>
      <c r="C46" s="14">
        <v>11963</v>
      </c>
      <c r="D46" s="43"/>
      <c r="E46" s="74">
        <v>0</v>
      </c>
      <c r="F46" s="43"/>
      <c r="G46" s="74">
        <f t="shared" si="2"/>
        <v>11963</v>
      </c>
      <c r="H46" s="43"/>
      <c r="I46" s="14">
        <v>40496</v>
      </c>
      <c r="J46" s="43"/>
      <c r="K46" s="74"/>
      <c r="L46" s="43"/>
      <c r="M46" s="74">
        <f t="shared" si="1"/>
        <v>40496</v>
      </c>
      <c r="N46" s="227"/>
      <c r="P46" s="168"/>
      <c r="Q46" s="168"/>
    </row>
    <row r="47" spans="1:17" s="19" customFormat="1" ht="30" customHeight="1" x14ac:dyDescent="0.2">
      <c r="A47" s="5" t="s">
        <v>112</v>
      </c>
      <c r="C47" s="14">
        <v>0</v>
      </c>
      <c r="D47" s="43"/>
      <c r="E47" s="74">
        <v>0</v>
      </c>
      <c r="F47" s="43"/>
      <c r="G47" s="74">
        <f t="shared" si="2"/>
        <v>0</v>
      </c>
      <c r="H47" s="43"/>
      <c r="I47" s="14">
        <v>18517053671</v>
      </c>
      <c r="J47" s="43"/>
      <c r="K47" s="74"/>
      <c r="L47" s="43"/>
      <c r="M47" s="74">
        <f t="shared" si="1"/>
        <v>18517053671</v>
      </c>
      <c r="N47" s="227"/>
      <c r="P47" s="168"/>
      <c r="Q47" s="168"/>
    </row>
    <row r="48" spans="1:17" s="19" customFormat="1" ht="30" customHeight="1" x14ac:dyDescent="0.25">
      <c r="A48" s="5" t="s">
        <v>113</v>
      </c>
      <c r="C48" s="14">
        <v>2055327840</v>
      </c>
      <c r="D48" s="43"/>
      <c r="E48" s="74">
        <v>0</v>
      </c>
      <c r="F48" s="43"/>
      <c r="G48" s="74">
        <f t="shared" si="2"/>
        <v>2055327840</v>
      </c>
      <c r="H48" s="43"/>
      <c r="I48" s="14">
        <v>11634767624</v>
      </c>
      <c r="J48" s="43"/>
      <c r="K48" s="74">
        <v>1729793</v>
      </c>
      <c r="L48" s="43"/>
      <c r="M48" s="74">
        <f t="shared" si="1"/>
        <v>11633037831</v>
      </c>
      <c r="N48" s="229"/>
      <c r="O48" s="29"/>
      <c r="P48" s="194"/>
      <c r="Q48" s="194"/>
    </row>
    <row r="49" spans="1:17" s="19" customFormat="1" ht="30" customHeight="1" x14ac:dyDescent="0.2">
      <c r="A49" s="5" t="s">
        <v>114</v>
      </c>
      <c r="C49" s="14">
        <v>7978702173</v>
      </c>
      <c r="D49" s="43"/>
      <c r="E49" s="74">
        <v>0</v>
      </c>
      <c r="F49" s="43"/>
      <c r="G49" s="74">
        <f t="shared" si="2"/>
        <v>7978702173</v>
      </c>
      <c r="H49" s="43"/>
      <c r="I49" s="14">
        <v>40751106501</v>
      </c>
      <c r="J49" s="43"/>
      <c r="K49" s="74">
        <v>10717029</v>
      </c>
      <c r="L49" s="43"/>
      <c r="M49" s="74">
        <f t="shared" si="1"/>
        <v>40740389472</v>
      </c>
      <c r="N49" s="230"/>
      <c r="O49"/>
      <c r="P49" s="49"/>
      <c r="Q49" s="49"/>
    </row>
    <row r="50" spans="1:17" s="19" customFormat="1" ht="30" customHeight="1" x14ac:dyDescent="0.2">
      <c r="A50" s="5" t="s">
        <v>281</v>
      </c>
      <c r="C50" s="14">
        <v>2443352771</v>
      </c>
      <c r="D50" s="43"/>
      <c r="E50" s="74">
        <v>0</v>
      </c>
      <c r="F50" s="43"/>
      <c r="G50" s="74">
        <f t="shared" si="2"/>
        <v>2443352771</v>
      </c>
      <c r="H50" s="43"/>
      <c r="I50" s="14">
        <v>3652369151</v>
      </c>
      <c r="J50" s="43"/>
      <c r="K50" s="74">
        <v>0</v>
      </c>
      <c r="L50" s="43"/>
      <c r="M50" s="74">
        <f t="shared" si="1"/>
        <v>3652369151</v>
      </c>
      <c r="N50" s="230"/>
      <c r="O50"/>
      <c r="P50" s="49"/>
      <c r="Q50" s="49"/>
    </row>
    <row r="51" spans="1:17" s="19" customFormat="1" ht="30" customHeight="1" x14ac:dyDescent="0.2">
      <c r="A51" s="5" t="s">
        <v>282</v>
      </c>
      <c r="C51" s="14">
        <v>2418032760</v>
      </c>
      <c r="D51" s="43"/>
      <c r="E51" s="74">
        <v>0</v>
      </c>
      <c r="F51" s="43"/>
      <c r="G51" s="74">
        <f t="shared" si="2"/>
        <v>2418032760</v>
      </c>
      <c r="H51" s="43"/>
      <c r="I51" s="14">
        <v>3627049140</v>
      </c>
      <c r="J51" s="43"/>
      <c r="K51" s="74">
        <v>12339636</v>
      </c>
      <c r="L51" s="43"/>
      <c r="M51" s="74">
        <f t="shared" si="1"/>
        <v>3614709504</v>
      </c>
      <c r="N51" s="230"/>
      <c r="O51"/>
      <c r="P51" s="49"/>
      <c r="Q51" s="49"/>
    </row>
    <row r="52" spans="1:17" s="19" customFormat="1" ht="30" customHeight="1" x14ac:dyDescent="0.2">
      <c r="A52" s="5" t="s">
        <v>283</v>
      </c>
      <c r="C52" s="14">
        <v>2418032760</v>
      </c>
      <c r="D52" s="43"/>
      <c r="E52" s="74">
        <v>1026212</v>
      </c>
      <c r="F52" s="43"/>
      <c r="G52" s="74">
        <f t="shared" si="2"/>
        <v>2417006548</v>
      </c>
      <c r="H52" s="43"/>
      <c r="I52" s="14">
        <v>3546448048</v>
      </c>
      <c r="J52" s="43"/>
      <c r="K52" s="74">
        <v>15393174</v>
      </c>
      <c r="L52" s="43"/>
      <c r="M52" s="74">
        <f t="shared" si="1"/>
        <v>3531054874</v>
      </c>
      <c r="N52"/>
      <c r="O52"/>
      <c r="P52" s="49"/>
      <c r="Q52" s="49"/>
    </row>
    <row r="53" spans="1:17" s="19" customFormat="1" ht="30" customHeight="1" x14ac:dyDescent="0.2">
      <c r="A53" s="5" t="s">
        <v>312</v>
      </c>
      <c r="C53" s="14">
        <v>1853825116</v>
      </c>
      <c r="D53" s="43"/>
      <c r="E53" s="74">
        <v>10400741</v>
      </c>
      <c r="F53" s="43"/>
      <c r="G53" s="74">
        <f t="shared" si="2"/>
        <v>1843424375</v>
      </c>
      <c r="H53" s="43"/>
      <c r="I53" s="14">
        <v>1853825116</v>
      </c>
      <c r="J53" s="43"/>
      <c r="K53" s="74">
        <v>10400741</v>
      </c>
      <c r="L53" s="43"/>
      <c r="M53" s="74">
        <f t="shared" si="1"/>
        <v>1843424375</v>
      </c>
      <c r="N53"/>
      <c r="O53"/>
      <c r="P53" s="49"/>
      <c r="Q53" s="49"/>
    </row>
    <row r="54" spans="1:17" s="19" customFormat="1" ht="30" customHeight="1" x14ac:dyDescent="0.2">
      <c r="A54" s="5" t="s">
        <v>313</v>
      </c>
      <c r="C54" s="14">
        <v>5851639332</v>
      </c>
      <c r="D54" s="43"/>
      <c r="E54" s="74">
        <v>37490142</v>
      </c>
      <c r="F54" s="43"/>
      <c r="G54" s="74">
        <f t="shared" si="2"/>
        <v>5814149190</v>
      </c>
      <c r="H54" s="43"/>
      <c r="I54" s="14">
        <v>5851639332</v>
      </c>
      <c r="J54" s="43"/>
      <c r="K54" s="74">
        <v>37490142</v>
      </c>
      <c r="L54" s="43"/>
      <c r="M54" s="74">
        <f t="shared" si="1"/>
        <v>5814149190</v>
      </c>
      <c r="N54"/>
      <c r="O54"/>
      <c r="P54" s="49"/>
      <c r="Q54" s="49"/>
    </row>
    <row r="55" spans="1:17" s="19" customFormat="1" ht="30" customHeight="1" x14ac:dyDescent="0.2">
      <c r="A55" s="5" t="s">
        <v>314</v>
      </c>
      <c r="C55" s="14">
        <v>17732240416</v>
      </c>
      <c r="D55" s="43"/>
      <c r="E55" s="74">
        <v>113606492</v>
      </c>
      <c r="F55" s="43"/>
      <c r="G55" s="74">
        <f t="shared" si="2"/>
        <v>17618633924</v>
      </c>
      <c r="H55" s="43"/>
      <c r="I55" s="14">
        <v>17732240416</v>
      </c>
      <c r="J55" s="43"/>
      <c r="K55" s="74">
        <v>113606492</v>
      </c>
      <c r="L55" s="43"/>
      <c r="M55" s="74">
        <f t="shared" si="1"/>
        <v>17618633924</v>
      </c>
      <c r="N55"/>
      <c r="O55"/>
      <c r="P55" s="49"/>
      <c r="Q55" s="49"/>
    </row>
    <row r="56" spans="1:17" s="19" customFormat="1" ht="30" customHeight="1" x14ac:dyDescent="0.2">
      <c r="A56" s="5" t="s">
        <v>315</v>
      </c>
      <c r="C56" s="14">
        <v>6915573764</v>
      </c>
      <c r="D56" s="43"/>
      <c r="E56" s="74">
        <v>44306532</v>
      </c>
      <c r="F56" s="43"/>
      <c r="G56" s="74">
        <f t="shared" si="2"/>
        <v>6871267232</v>
      </c>
      <c r="H56" s="43"/>
      <c r="I56" s="14">
        <v>6915573764</v>
      </c>
      <c r="J56" s="43"/>
      <c r="K56" s="74">
        <v>44306532</v>
      </c>
      <c r="L56" s="43"/>
      <c r="M56" s="74">
        <f t="shared" si="1"/>
        <v>6871267232</v>
      </c>
      <c r="N56"/>
      <c r="O56"/>
      <c r="P56" s="49"/>
      <c r="Q56" s="49"/>
    </row>
    <row r="57" spans="1:17" s="19" customFormat="1" ht="30" customHeight="1" x14ac:dyDescent="0.2">
      <c r="A57" s="5" t="s">
        <v>316</v>
      </c>
      <c r="C57" s="14">
        <v>3385245885</v>
      </c>
      <c r="D57" s="43"/>
      <c r="E57" s="74">
        <v>24380051</v>
      </c>
      <c r="F57" s="43"/>
      <c r="G57" s="74">
        <f t="shared" si="2"/>
        <v>3360865834</v>
      </c>
      <c r="H57" s="43"/>
      <c r="I57" s="14">
        <v>3385245885</v>
      </c>
      <c r="J57" s="43"/>
      <c r="K57" s="74">
        <v>24380051</v>
      </c>
      <c r="L57" s="43"/>
      <c r="M57" s="74">
        <f t="shared" si="1"/>
        <v>3360865834</v>
      </c>
      <c r="N57"/>
      <c r="O57"/>
      <c r="P57" s="49"/>
      <c r="Q57" s="49"/>
    </row>
    <row r="58" spans="1:17" s="19" customFormat="1" ht="30" customHeight="1" x14ac:dyDescent="0.2">
      <c r="A58" s="5" t="s">
        <v>317</v>
      </c>
      <c r="C58" s="14">
        <v>2821038248</v>
      </c>
      <c r="D58" s="43"/>
      <c r="E58" s="74">
        <v>35917405</v>
      </c>
      <c r="F58" s="43"/>
      <c r="G58" s="74">
        <f t="shared" si="2"/>
        <v>2785120843</v>
      </c>
      <c r="H58" s="43"/>
      <c r="I58" s="14">
        <v>2821038248</v>
      </c>
      <c r="J58" s="43"/>
      <c r="K58" s="74">
        <v>35917405</v>
      </c>
      <c r="L58" s="43"/>
      <c r="M58" s="74">
        <f t="shared" si="1"/>
        <v>2785120843</v>
      </c>
      <c r="N58"/>
      <c r="O58"/>
      <c r="P58" s="49"/>
      <c r="Q58" s="49"/>
    </row>
    <row r="59" spans="1:17" s="19" customFormat="1" ht="30" customHeight="1" x14ac:dyDescent="0.2">
      <c r="A59" s="5" t="s">
        <v>318</v>
      </c>
      <c r="C59" s="14">
        <v>846311473</v>
      </c>
      <c r="D59" s="43"/>
      <c r="E59" s="74">
        <v>15403579</v>
      </c>
      <c r="F59" s="43"/>
      <c r="G59" s="74">
        <f t="shared" si="2"/>
        <v>830907894</v>
      </c>
      <c r="H59" s="43"/>
      <c r="I59" s="14">
        <v>846311473</v>
      </c>
      <c r="J59" s="43"/>
      <c r="K59" s="74">
        <v>15403579</v>
      </c>
      <c r="L59" s="43"/>
      <c r="M59" s="74">
        <f t="shared" si="1"/>
        <v>830907894</v>
      </c>
      <c r="N59"/>
      <c r="O59"/>
      <c r="P59" s="49"/>
      <c r="Q59" s="49"/>
    </row>
    <row r="60" spans="1:17" s="19" customFormat="1" ht="30" customHeight="1" x14ac:dyDescent="0.2">
      <c r="A60" s="5" t="s">
        <v>319</v>
      </c>
      <c r="C60" s="14">
        <v>846311473</v>
      </c>
      <c r="D60" s="43"/>
      <c r="E60" s="74">
        <v>15403579</v>
      </c>
      <c r="F60" s="43"/>
      <c r="G60" s="74">
        <f t="shared" si="2"/>
        <v>830907894</v>
      </c>
      <c r="H60" s="43"/>
      <c r="I60" s="14">
        <v>846311473</v>
      </c>
      <c r="J60" s="43"/>
      <c r="K60" s="74">
        <v>15403579</v>
      </c>
      <c r="L60" s="43"/>
      <c r="M60" s="74">
        <f t="shared" si="1"/>
        <v>830907894</v>
      </c>
      <c r="N60"/>
      <c r="O60"/>
      <c r="P60" s="49"/>
      <c r="Q60" s="49"/>
    </row>
    <row r="61" spans="1:17" s="29" customFormat="1" ht="30" customHeight="1" thickBot="1" x14ac:dyDescent="0.3">
      <c r="A61" s="4"/>
      <c r="C61" s="47">
        <f>SUM(C7:C60)</f>
        <v>69368132158</v>
      </c>
      <c r="D61" s="36">
        <f>SUM(D8:D49)</f>
        <v>0</v>
      </c>
      <c r="E61" s="58">
        <f>SUM(E7:E60)</f>
        <v>297934733</v>
      </c>
      <c r="F61" s="36">
        <f>SUM(F8:F49)</f>
        <v>0</v>
      </c>
      <c r="G61" s="58">
        <f>SUM(G7:G60)</f>
        <v>69070197425</v>
      </c>
      <c r="H61" s="48"/>
      <c r="I61" s="58">
        <f>SUM(I7:I60)</f>
        <v>488205916345</v>
      </c>
      <c r="J61" s="47">
        <f t="shared" ref="J61:L61" si="3">SUM(J7:J49)</f>
        <v>0</v>
      </c>
      <c r="K61" s="47">
        <f>SUM(K7:K60)</f>
        <v>363250787</v>
      </c>
      <c r="L61" s="47">
        <f t="shared" si="3"/>
        <v>0</v>
      </c>
      <c r="M61" s="58">
        <f>SUM(M53)</f>
        <v>1843424375</v>
      </c>
      <c r="N61"/>
      <c r="O61"/>
      <c r="P61" s="49"/>
      <c r="Q61" s="49"/>
    </row>
    <row r="62" spans="1:17" ht="13.5" thickTop="1" x14ac:dyDescent="0.2"/>
    <row r="63" spans="1:17" ht="18.75" x14ac:dyDescent="0.2">
      <c r="E63" s="231"/>
      <c r="I63" s="51"/>
    </row>
    <row r="64" spans="1:17" x14ac:dyDescent="0.2">
      <c r="E64" s="231"/>
      <c r="G64" s="231"/>
    </row>
    <row r="65" spans="9:9" x14ac:dyDescent="0.2">
      <c r="I65" s="49"/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D21"/>
  <sheetViews>
    <sheetView rightToLeft="1" view="pageBreakPreview" zoomScaleNormal="100" zoomScaleSheetLayoutView="100" workbookViewId="0">
      <selection activeCell="O9" sqref="O9"/>
    </sheetView>
  </sheetViews>
  <sheetFormatPr defaultRowHeight="15" x14ac:dyDescent="0.2"/>
  <cols>
    <col min="1" max="1" width="3.5703125" style="19" bestFit="1" customWidth="1"/>
    <col min="2" max="2" width="2.5703125" style="19" customWidth="1"/>
    <col min="3" max="3" width="23.42578125" style="19" customWidth="1"/>
    <col min="4" max="4" width="1.28515625" style="19" customWidth="1"/>
    <col min="5" max="5" width="12.140625" style="19" bestFit="1" customWidth="1"/>
    <col min="6" max="6" width="1" style="19" customWidth="1"/>
    <col min="7" max="7" width="16.7109375" style="19" bestFit="1" customWidth="1"/>
    <col min="8" max="8" width="1.28515625" style="19" customWidth="1"/>
    <col min="9" max="9" width="18.140625" style="19" bestFit="1" customWidth="1"/>
    <col min="10" max="10" width="1.28515625" style="19" customWidth="1"/>
    <col min="11" max="11" width="11.140625" style="19" customWidth="1"/>
    <col min="12" max="12" width="1.28515625" style="19" customWidth="1"/>
    <col min="13" max="13" width="15.42578125" style="19" bestFit="1" customWidth="1"/>
    <col min="14" max="14" width="1.28515625" style="19" customWidth="1"/>
    <col min="15" max="15" width="13.5703125" style="19" bestFit="1" customWidth="1"/>
    <col min="16" max="16" width="1.28515625" style="19" customWidth="1"/>
    <col min="17" max="17" width="18.7109375" style="19" bestFit="1" customWidth="1"/>
    <col min="18" max="18" width="1.28515625" style="19" customWidth="1"/>
    <col min="19" max="19" width="12.140625" style="19" bestFit="1" customWidth="1"/>
    <col min="20" max="20" width="1.28515625" style="19" customWidth="1"/>
    <col min="21" max="21" width="16.140625" style="77" bestFit="1" customWidth="1"/>
    <col min="22" max="22" width="1.28515625" style="77" customWidth="1"/>
    <col min="23" max="23" width="16.140625" style="77" bestFit="1" customWidth="1"/>
    <col min="24" max="24" width="1.28515625" style="77" customWidth="1"/>
    <col min="25" max="25" width="17.5703125" style="77" bestFit="1" customWidth="1"/>
    <col min="26" max="26" width="1.28515625" style="77" customWidth="1"/>
    <col min="27" max="27" width="20.5703125" style="77" bestFit="1" customWidth="1"/>
    <col min="28" max="28" width="0.28515625" style="19" customWidth="1"/>
    <col min="29" max="29" width="9.140625" style="19"/>
    <col min="30" max="30" width="9.140625" style="37"/>
    <col min="31" max="16384" width="9.140625" style="19"/>
  </cols>
  <sheetData>
    <row r="1" spans="1:30" ht="30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</row>
    <row r="2" spans="1:30" ht="30" customHeight="1" x14ac:dyDescent="0.2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</row>
    <row r="3" spans="1:30" ht="30" customHeight="1" x14ac:dyDescent="0.2">
      <c r="A3" s="249" t="s">
        <v>304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</row>
    <row r="4" spans="1:30" s="20" customFormat="1" ht="25.5" x14ac:dyDescent="0.2">
      <c r="A4" s="248" t="s">
        <v>239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D4" s="64"/>
    </row>
    <row r="5" spans="1:30" s="20" customFormat="1" ht="25.5" x14ac:dyDescent="0.2">
      <c r="A5" s="248" t="s">
        <v>240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D5" s="64"/>
    </row>
    <row r="6" spans="1:30" ht="24" customHeight="1" x14ac:dyDescent="0.2">
      <c r="E6" s="250" t="s">
        <v>280</v>
      </c>
      <c r="F6" s="250"/>
      <c r="G6" s="250"/>
      <c r="H6" s="250"/>
      <c r="I6" s="250"/>
      <c r="J6" s="21"/>
      <c r="K6" s="250" t="s">
        <v>2</v>
      </c>
      <c r="L6" s="250"/>
      <c r="M6" s="250"/>
      <c r="N6" s="250"/>
      <c r="O6" s="250"/>
      <c r="P6" s="250"/>
      <c r="Q6" s="250"/>
      <c r="R6" s="21"/>
      <c r="S6" s="250" t="s">
        <v>305</v>
      </c>
      <c r="T6" s="250"/>
      <c r="U6" s="250"/>
      <c r="V6" s="250"/>
      <c r="W6" s="250"/>
      <c r="X6" s="250"/>
      <c r="Y6" s="250"/>
      <c r="Z6" s="250"/>
      <c r="AA6" s="250"/>
    </row>
    <row r="7" spans="1:30" ht="21.75" customHeight="1" x14ac:dyDescent="0.2">
      <c r="E7" s="22"/>
      <c r="F7" s="22"/>
      <c r="G7" s="22"/>
      <c r="H7" s="22"/>
      <c r="I7" s="22"/>
      <c r="J7" s="21"/>
      <c r="K7" s="251" t="s">
        <v>3</v>
      </c>
      <c r="L7" s="251"/>
      <c r="M7" s="251"/>
      <c r="N7" s="22"/>
      <c r="O7" s="251" t="s">
        <v>4</v>
      </c>
      <c r="P7" s="251"/>
      <c r="Q7" s="251"/>
      <c r="R7" s="21"/>
      <c r="S7" s="22"/>
      <c r="T7" s="22"/>
      <c r="U7" s="162"/>
      <c r="V7" s="162"/>
      <c r="W7" s="162"/>
      <c r="X7" s="162"/>
      <c r="Y7" s="162"/>
      <c r="Z7" s="162"/>
      <c r="AA7" s="162"/>
    </row>
    <row r="8" spans="1:30" ht="27" customHeight="1" x14ac:dyDescent="0.2">
      <c r="A8" s="250" t="s">
        <v>5</v>
      </c>
      <c r="B8" s="250"/>
      <c r="C8" s="250"/>
      <c r="E8" s="24"/>
      <c r="F8" s="21"/>
      <c r="G8" s="1" t="s">
        <v>7</v>
      </c>
      <c r="H8" s="21"/>
      <c r="I8" s="1" t="s">
        <v>8</v>
      </c>
      <c r="J8" s="21"/>
      <c r="K8" s="2" t="s">
        <v>6</v>
      </c>
      <c r="L8" s="22"/>
      <c r="M8" s="2" t="s">
        <v>7</v>
      </c>
      <c r="N8" s="21"/>
      <c r="O8" s="2" t="s">
        <v>6</v>
      </c>
      <c r="P8" s="22"/>
      <c r="Q8" s="2" t="s">
        <v>9</v>
      </c>
      <c r="R8" s="21"/>
      <c r="S8" s="1" t="s">
        <v>6</v>
      </c>
      <c r="T8" s="21"/>
      <c r="U8" s="89" t="s">
        <v>10</v>
      </c>
      <c r="V8" s="92"/>
      <c r="W8" s="89" t="s">
        <v>7</v>
      </c>
      <c r="X8" s="92"/>
      <c r="Y8" s="89" t="s">
        <v>8</v>
      </c>
      <c r="Z8" s="92"/>
      <c r="AA8" s="89" t="s">
        <v>11</v>
      </c>
    </row>
    <row r="9" spans="1:30" s="30" customFormat="1" ht="35.1" customHeight="1" x14ac:dyDescent="0.5">
      <c r="A9" s="252" t="s">
        <v>13</v>
      </c>
      <c r="B9" s="252"/>
      <c r="C9" s="252"/>
      <c r="E9" s="31">
        <v>58593750</v>
      </c>
      <c r="G9" s="31">
        <v>300178008395</v>
      </c>
      <c r="I9" s="31">
        <v>347548614258</v>
      </c>
      <c r="K9" s="31">
        <v>0</v>
      </c>
      <c r="M9" s="31">
        <v>0</v>
      </c>
      <c r="O9" s="172">
        <v>-58593750</v>
      </c>
      <c r="Q9" s="31">
        <v>351551865236</v>
      </c>
      <c r="S9" s="31">
        <v>0</v>
      </c>
      <c r="U9" s="62">
        <v>0</v>
      </c>
      <c r="V9" s="118"/>
      <c r="W9" s="62">
        <v>0</v>
      </c>
      <c r="X9" s="118"/>
      <c r="Y9" s="62">
        <v>0</v>
      </c>
      <c r="Z9" s="118"/>
      <c r="AA9" s="145">
        <v>0</v>
      </c>
      <c r="AC9" s="63"/>
      <c r="AD9" s="160"/>
    </row>
    <row r="10" spans="1:30" s="30" customFormat="1" ht="35.1" customHeight="1" x14ac:dyDescent="0.5">
      <c r="A10" s="252" t="s">
        <v>139</v>
      </c>
      <c r="B10" s="252"/>
      <c r="C10" s="252"/>
      <c r="E10" s="31">
        <v>0</v>
      </c>
      <c r="G10" s="31">
        <v>0</v>
      </c>
      <c r="I10" s="31">
        <v>0</v>
      </c>
      <c r="K10" s="31">
        <v>7000000</v>
      </c>
      <c r="M10" s="31">
        <v>49107434033</v>
      </c>
      <c r="O10" s="172">
        <v>-7000000</v>
      </c>
      <c r="Q10" s="31">
        <v>49451005530</v>
      </c>
      <c r="S10" s="31">
        <v>0</v>
      </c>
      <c r="U10" s="62">
        <v>0</v>
      </c>
      <c r="V10" s="118"/>
      <c r="W10" s="62">
        <v>0</v>
      </c>
      <c r="X10" s="118"/>
      <c r="Y10" s="62">
        <v>0</v>
      </c>
      <c r="Z10" s="118"/>
      <c r="AA10" s="145">
        <v>0</v>
      </c>
      <c r="AC10" s="63"/>
      <c r="AD10" s="160"/>
    </row>
    <row r="11" spans="1:30" s="32" customFormat="1" ht="35.1" customHeight="1" thickBot="1" x14ac:dyDescent="0.25">
      <c r="A11" s="249" t="s">
        <v>14</v>
      </c>
      <c r="B11" s="249"/>
      <c r="C11" s="249"/>
      <c r="D11" s="18"/>
      <c r="E11" s="169">
        <f>SUM(E9:E10)</f>
        <v>58593750</v>
      </c>
      <c r="G11" s="169">
        <f>SUM(G9:G10)</f>
        <v>300178008395</v>
      </c>
      <c r="I11" s="169">
        <f>SUM(I9:I10)</f>
        <v>347548614258</v>
      </c>
      <c r="K11" s="169">
        <f>SUM(K9:K10)</f>
        <v>7000000</v>
      </c>
      <c r="M11" s="169">
        <f>SUM(M9:M10)</f>
        <v>49107434033</v>
      </c>
      <c r="O11" s="173">
        <f>SUM(O9:O10)</f>
        <v>-65593750</v>
      </c>
      <c r="Q11" s="169">
        <f>SUM(Q9:Q10)</f>
        <v>401002870766</v>
      </c>
      <c r="S11" s="169">
        <f>SUM(S9:S10)</f>
        <v>0</v>
      </c>
      <c r="U11" s="163"/>
      <c r="V11" s="151"/>
      <c r="W11" s="170">
        <f>SUM(W9:W10)</f>
        <v>0</v>
      </c>
      <c r="X11" s="151"/>
      <c r="Y11" s="170">
        <f>SUM(Y9:Y10)</f>
        <v>0</v>
      </c>
      <c r="Z11" s="151"/>
      <c r="AA11" s="171">
        <f>SUM(AA9:AA10)</f>
        <v>0</v>
      </c>
      <c r="AD11" s="161"/>
    </row>
    <row r="12" spans="1:30" ht="15.75" thickTop="1" x14ac:dyDescent="0.2"/>
    <row r="17" spans="3:27" ht="15.75" x14ac:dyDescent="0.2">
      <c r="C17" s="256"/>
      <c r="D17" s="256"/>
      <c r="E17" s="256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115"/>
      <c r="S17" s="254"/>
      <c r="T17" s="254"/>
      <c r="U17" s="255"/>
      <c r="V17" s="256"/>
    </row>
    <row r="19" spans="3:27" ht="18.75" x14ac:dyDescent="0.45">
      <c r="Q19" s="167"/>
      <c r="AA19" s="164"/>
    </row>
    <row r="20" spans="3:27" ht="18.75" x14ac:dyDescent="0.45">
      <c r="M20" s="253"/>
      <c r="N20" s="253"/>
      <c r="O20" s="253"/>
      <c r="Q20" s="168"/>
    </row>
    <row r="21" spans="3:27" x14ac:dyDescent="0.2">
      <c r="M21" s="168"/>
    </row>
  </sheetData>
  <mergeCells count="22">
    <mergeCell ref="M20:O20"/>
    <mergeCell ref="A10:C10"/>
    <mergeCell ref="S17:T17"/>
    <mergeCell ref="U17:V17"/>
    <mergeCell ref="C17:E17"/>
    <mergeCell ref="F17:H17"/>
    <mergeCell ref="I17:J17"/>
    <mergeCell ref="K17:M17"/>
    <mergeCell ref="N17:Q17"/>
    <mergeCell ref="A5:AA5"/>
    <mergeCell ref="A11:C11"/>
    <mergeCell ref="A1:AA1"/>
    <mergeCell ref="A2:AA2"/>
    <mergeCell ref="A3:AA3"/>
    <mergeCell ref="A4:AA4"/>
    <mergeCell ref="E6:I6"/>
    <mergeCell ref="K6:Q6"/>
    <mergeCell ref="S6:AA6"/>
    <mergeCell ref="K7:M7"/>
    <mergeCell ref="O7:Q7"/>
    <mergeCell ref="A8:C8"/>
    <mergeCell ref="A9:C9"/>
  </mergeCells>
  <pageMargins left="0.39" right="0.39" top="0.39" bottom="0.39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O24"/>
  <sheetViews>
    <sheetView rightToLeft="1" view="pageBreakPreview" topLeftCell="A4" zoomScale="80" zoomScaleNormal="100" zoomScaleSheetLayoutView="80" workbookViewId="0">
      <selection activeCell="J30" sqref="J30"/>
    </sheetView>
  </sheetViews>
  <sheetFormatPr defaultRowHeight="30" customHeight="1" x14ac:dyDescent="0.2"/>
  <cols>
    <col min="1" max="1" width="5.140625" style="19" customWidth="1"/>
    <col min="2" max="2" width="23.5703125" style="19" customWidth="1"/>
    <col min="3" max="3" width="1.28515625" style="19" customWidth="1"/>
    <col min="4" max="4" width="13.140625" style="77" customWidth="1"/>
    <col min="5" max="5" width="1.28515625" style="77" customWidth="1"/>
    <col min="6" max="6" width="15" style="77" customWidth="1"/>
    <col min="7" max="7" width="1.28515625" style="77" customWidth="1"/>
    <col min="8" max="8" width="13" style="77" customWidth="1"/>
    <col min="9" max="9" width="1.28515625" style="77" customWidth="1"/>
    <col min="10" max="10" width="13" style="77" customWidth="1"/>
    <col min="11" max="11" width="1.28515625" style="77" customWidth="1"/>
    <col min="12" max="12" width="8.85546875" style="77" customWidth="1"/>
    <col min="13" max="13" width="1.28515625" style="77" customWidth="1"/>
    <col min="14" max="14" width="13" style="77" customWidth="1"/>
    <col min="15" max="15" width="1.28515625" style="77" customWidth="1"/>
    <col min="16" max="16" width="13" style="77" customWidth="1"/>
    <col min="17" max="17" width="1.28515625" style="77" customWidth="1"/>
    <col min="18" max="18" width="18.5703125" style="77" customWidth="1"/>
    <col min="19" max="19" width="1.28515625" style="77" customWidth="1"/>
    <col min="20" max="20" width="18.85546875" style="77" customWidth="1"/>
    <col min="21" max="21" width="1.28515625" style="77" customWidth="1"/>
    <col min="22" max="22" width="13" style="77" customWidth="1"/>
    <col min="23" max="23" width="1.28515625" style="77" customWidth="1"/>
    <col min="24" max="24" width="18.5703125" style="77" customWidth="1"/>
    <col min="25" max="25" width="1.28515625" style="77" customWidth="1"/>
    <col min="26" max="26" width="13" style="77" customWidth="1"/>
    <col min="27" max="27" width="1.28515625" style="77" customWidth="1"/>
    <col min="28" max="28" width="15.7109375" style="77" bestFit="1" customWidth="1"/>
    <col min="29" max="29" width="1.28515625" style="77" customWidth="1"/>
    <col min="30" max="30" width="15.5703125" style="77" customWidth="1"/>
    <col min="31" max="31" width="1.28515625" style="19" customWidth="1"/>
    <col min="32" max="32" width="15.5703125" style="77" customWidth="1"/>
    <col min="33" max="33" width="1.28515625" style="77" customWidth="1"/>
    <col min="34" max="34" width="18.5703125" style="77" bestFit="1" customWidth="1"/>
    <col min="35" max="35" width="0.7109375" style="77" customWidth="1"/>
    <col min="36" max="36" width="19.28515625" style="77" bestFit="1" customWidth="1"/>
    <col min="37" max="37" width="1.28515625" style="19" customWidth="1"/>
    <col min="38" max="38" width="13" style="192" customWidth="1"/>
    <col min="39" max="39" width="1.85546875" style="19" hidden="1" customWidth="1"/>
    <col min="40" max="40" width="20.7109375" style="19" bestFit="1" customWidth="1"/>
    <col min="41" max="41" width="9.140625" style="37"/>
    <col min="42" max="16384" width="9.140625" style="19"/>
  </cols>
  <sheetData>
    <row r="1" spans="1:41" ht="30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</row>
    <row r="2" spans="1:41" ht="30" customHeight="1" x14ac:dyDescent="0.2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  <c r="AK2" s="249"/>
      <c r="AL2" s="249"/>
    </row>
    <row r="3" spans="1:41" ht="30" customHeight="1" x14ac:dyDescent="0.2">
      <c r="A3" s="249" t="s">
        <v>304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</row>
    <row r="4" spans="1:41" s="20" customFormat="1" ht="30" customHeight="1" x14ac:dyDescent="0.2">
      <c r="A4" s="248" t="s">
        <v>244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O4" s="64"/>
    </row>
    <row r="5" spans="1:41" ht="30" customHeight="1" x14ac:dyDescent="0.2">
      <c r="A5" s="250" t="s">
        <v>41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7" t="s">
        <v>280</v>
      </c>
      <c r="Q5" s="257"/>
      <c r="R5" s="257"/>
      <c r="S5" s="257"/>
      <c r="T5" s="257"/>
      <c r="V5" s="257" t="s">
        <v>2</v>
      </c>
      <c r="W5" s="257"/>
      <c r="X5" s="257"/>
      <c r="Y5" s="257"/>
      <c r="Z5" s="257"/>
      <c r="AA5" s="257"/>
      <c r="AB5" s="257"/>
      <c r="AD5" s="250" t="s">
        <v>305</v>
      </c>
      <c r="AE5" s="250"/>
      <c r="AF5" s="250"/>
      <c r="AG5" s="250"/>
      <c r="AH5" s="250"/>
      <c r="AI5" s="250"/>
      <c r="AJ5" s="250"/>
      <c r="AK5" s="250"/>
      <c r="AL5" s="250"/>
    </row>
    <row r="6" spans="1:41" ht="30" customHeight="1" x14ac:dyDescent="0.2">
      <c r="A6" s="33"/>
      <c r="B6" s="33"/>
      <c r="C6" s="33"/>
      <c r="D6" s="261" t="s">
        <v>43</v>
      </c>
      <c r="E6" s="124"/>
      <c r="F6" s="261" t="s">
        <v>44</v>
      </c>
      <c r="G6" s="124"/>
      <c r="H6" s="261" t="s">
        <v>45</v>
      </c>
      <c r="I6" s="124"/>
      <c r="J6" s="263" t="s">
        <v>46</v>
      </c>
      <c r="K6" s="124"/>
      <c r="L6" s="261" t="s">
        <v>47</v>
      </c>
      <c r="M6" s="124"/>
      <c r="N6" s="263" t="s">
        <v>19</v>
      </c>
      <c r="O6" s="124"/>
      <c r="P6" s="263" t="s">
        <v>6</v>
      </c>
      <c r="Q6" s="124"/>
      <c r="R6" s="263" t="s">
        <v>7</v>
      </c>
      <c r="S6" s="124"/>
      <c r="T6" s="263" t="s">
        <v>8</v>
      </c>
      <c r="V6" s="258" t="s">
        <v>3</v>
      </c>
      <c r="W6" s="258"/>
      <c r="X6" s="258"/>
      <c r="Y6" s="124"/>
      <c r="Z6" s="258" t="s">
        <v>4</v>
      </c>
      <c r="AA6" s="258"/>
      <c r="AB6" s="258"/>
      <c r="AD6" s="124"/>
      <c r="AE6" s="33"/>
      <c r="AF6" s="124"/>
      <c r="AG6" s="124"/>
      <c r="AH6" s="124"/>
      <c r="AI6" s="124"/>
      <c r="AJ6" s="124"/>
      <c r="AK6" s="33"/>
      <c r="AL6" s="190"/>
    </row>
    <row r="7" spans="1:41" ht="40.5" customHeight="1" x14ac:dyDescent="0.2">
      <c r="A7" s="250" t="s">
        <v>42</v>
      </c>
      <c r="B7" s="250"/>
      <c r="D7" s="262"/>
      <c r="F7" s="262"/>
      <c r="H7" s="262"/>
      <c r="J7" s="264"/>
      <c r="L7" s="262"/>
      <c r="N7" s="264"/>
      <c r="P7" s="264"/>
      <c r="R7" s="264"/>
      <c r="T7" s="264"/>
      <c r="V7" s="125" t="s">
        <v>6</v>
      </c>
      <c r="W7" s="124"/>
      <c r="X7" s="125" t="s">
        <v>7</v>
      </c>
      <c r="Z7" s="125" t="s">
        <v>6</v>
      </c>
      <c r="AA7" s="124"/>
      <c r="AB7" s="125" t="s">
        <v>9</v>
      </c>
      <c r="AD7" s="89" t="s">
        <v>6</v>
      </c>
      <c r="AF7" s="89" t="s">
        <v>10</v>
      </c>
      <c r="AH7" s="89" t="s">
        <v>7</v>
      </c>
      <c r="AJ7" s="89" t="s">
        <v>8</v>
      </c>
      <c r="AL7" s="191" t="s">
        <v>11</v>
      </c>
    </row>
    <row r="8" spans="1:41" ht="30" customHeight="1" x14ac:dyDescent="0.2">
      <c r="A8" s="259" t="s">
        <v>48</v>
      </c>
      <c r="B8" s="259"/>
      <c r="D8" s="197" t="s">
        <v>49</v>
      </c>
      <c r="E8" s="92"/>
      <c r="F8" s="197" t="s">
        <v>49</v>
      </c>
      <c r="G8" s="92"/>
      <c r="H8" s="197" t="s">
        <v>50</v>
      </c>
      <c r="I8" s="92"/>
      <c r="J8" s="197" t="s">
        <v>51</v>
      </c>
      <c r="L8" s="198">
        <v>0</v>
      </c>
      <c r="M8" s="199"/>
      <c r="N8" s="198">
        <v>0</v>
      </c>
      <c r="P8" s="182">
        <v>26889</v>
      </c>
      <c r="Q8" s="92"/>
      <c r="R8" s="182">
        <v>14949361170</v>
      </c>
      <c r="S8" s="92"/>
      <c r="T8" s="182">
        <v>15346265855</v>
      </c>
      <c r="U8" s="92"/>
      <c r="V8" s="182">
        <v>18984</v>
      </c>
      <c r="W8" s="92"/>
      <c r="X8" s="182">
        <v>10969328125</v>
      </c>
      <c r="Z8" s="182">
        <v>0</v>
      </c>
      <c r="AA8" s="92"/>
      <c r="AB8" s="182">
        <v>0</v>
      </c>
      <c r="AC8" s="92"/>
      <c r="AD8" s="182">
        <f>P8+V8</f>
        <v>45873</v>
      </c>
      <c r="AE8" s="21"/>
      <c r="AF8" s="186">
        <v>608200</v>
      </c>
      <c r="AG8" s="92"/>
      <c r="AH8" s="182">
        <v>25918689295</v>
      </c>
      <c r="AI8" s="92"/>
      <c r="AJ8" s="182">
        <v>27894901733</v>
      </c>
      <c r="AK8" s="21"/>
      <c r="AL8" s="137">
        <v>3.7000000000000002E-3</v>
      </c>
      <c r="AN8" s="168"/>
    </row>
    <row r="9" spans="1:41" ht="30" customHeight="1" x14ac:dyDescent="0.2">
      <c r="A9" s="260" t="s">
        <v>52</v>
      </c>
      <c r="B9" s="260"/>
      <c r="D9" s="200" t="s">
        <v>49</v>
      </c>
      <c r="E9" s="92"/>
      <c r="F9" s="200" t="s">
        <v>49</v>
      </c>
      <c r="G9" s="92"/>
      <c r="H9" s="200" t="s">
        <v>50</v>
      </c>
      <c r="I9" s="92"/>
      <c r="J9" s="200" t="s">
        <v>53</v>
      </c>
      <c r="L9" s="201">
        <v>0</v>
      </c>
      <c r="M9" s="199"/>
      <c r="N9" s="201">
        <v>0</v>
      </c>
      <c r="P9" s="183">
        <v>137930</v>
      </c>
      <c r="Q9" s="92"/>
      <c r="R9" s="183">
        <v>69378434961</v>
      </c>
      <c r="S9" s="92"/>
      <c r="T9" s="183">
        <v>73351669600</v>
      </c>
      <c r="U9" s="92"/>
      <c r="V9" s="183">
        <v>67175</v>
      </c>
      <c r="W9" s="92"/>
      <c r="X9" s="183">
        <v>36729504969</v>
      </c>
      <c r="Z9" s="183">
        <v>0</v>
      </c>
      <c r="AA9" s="92"/>
      <c r="AB9" s="183">
        <v>0</v>
      </c>
      <c r="AC9" s="92"/>
      <c r="AD9" s="183">
        <f t="shared" ref="AD9:AD23" si="0">P9+V9</f>
        <v>205105</v>
      </c>
      <c r="AE9" s="21"/>
      <c r="AF9" s="183">
        <v>570000</v>
      </c>
      <c r="AG9" s="92"/>
      <c r="AH9" s="183">
        <v>106107939930</v>
      </c>
      <c r="AI9" s="92"/>
      <c r="AJ9" s="183">
        <v>116888660090</v>
      </c>
      <c r="AK9" s="21"/>
      <c r="AL9" s="67">
        <v>1.5699999999999999E-2</v>
      </c>
      <c r="AN9" s="168"/>
    </row>
    <row r="10" spans="1:41" ht="30" customHeight="1" x14ac:dyDescent="0.2">
      <c r="A10" s="260" t="s">
        <v>54</v>
      </c>
      <c r="B10" s="260"/>
      <c r="D10" s="200" t="s">
        <v>49</v>
      </c>
      <c r="E10" s="92"/>
      <c r="F10" s="200" t="s">
        <v>49</v>
      </c>
      <c r="G10" s="92"/>
      <c r="H10" s="200" t="s">
        <v>55</v>
      </c>
      <c r="I10" s="92"/>
      <c r="J10" s="200" t="s">
        <v>56</v>
      </c>
      <c r="L10" s="201">
        <v>0</v>
      </c>
      <c r="M10" s="199"/>
      <c r="N10" s="201">
        <v>0</v>
      </c>
      <c r="P10" s="183">
        <v>61768</v>
      </c>
      <c r="Q10" s="92"/>
      <c r="R10" s="183">
        <v>37741597368</v>
      </c>
      <c r="S10" s="92"/>
      <c r="T10" s="183">
        <v>38599855548</v>
      </c>
      <c r="U10" s="92"/>
      <c r="V10" s="183">
        <v>58614</v>
      </c>
      <c r="W10" s="92"/>
      <c r="X10" s="183">
        <v>37542415584</v>
      </c>
      <c r="Z10" s="183">
        <v>0</v>
      </c>
      <c r="AA10" s="92"/>
      <c r="AB10" s="183">
        <v>0</v>
      </c>
      <c r="AC10" s="92"/>
      <c r="AD10" s="183">
        <f t="shared" si="0"/>
        <v>120382</v>
      </c>
      <c r="AE10" s="21"/>
      <c r="AF10" s="183">
        <v>662880</v>
      </c>
      <c r="AG10" s="92"/>
      <c r="AH10" s="183">
        <v>75284012952</v>
      </c>
      <c r="AI10" s="92"/>
      <c r="AJ10" s="183">
        <v>79784356624</v>
      </c>
      <c r="AK10" s="21"/>
      <c r="AL10" s="67">
        <v>1.0699999999999999E-2</v>
      </c>
      <c r="AN10" s="168"/>
    </row>
    <row r="11" spans="1:41" ht="30" customHeight="1" x14ac:dyDescent="0.2">
      <c r="A11" s="260" t="s">
        <v>81</v>
      </c>
      <c r="B11" s="260"/>
      <c r="D11" s="200" t="s">
        <v>49</v>
      </c>
      <c r="E11" s="92"/>
      <c r="F11" s="200" t="s">
        <v>49</v>
      </c>
      <c r="G11" s="92"/>
      <c r="H11" s="200" t="s">
        <v>50</v>
      </c>
      <c r="I11" s="92"/>
      <c r="J11" s="200" t="s">
        <v>82</v>
      </c>
      <c r="L11" s="201">
        <v>0</v>
      </c>
      <c r="M11" s="199"/>
      <c r="N11" s="201">
        <v>0</v>
      </c>
      <c r="P11" s="183">
        <v>165743</v>
      </c>
      <c r="Q11" s="92"/>
      <c r="R11" s="183">
        <v>90078075861</v>
      </c>
      <c r="S11" s="92"/>
      <c r="T11" s="183">
        <v>90472647140</v>
      </c>
      <c r="U11" s="92"/>
      <c r="V11" s="183">
        <v>8972</v>
      </c>
      <c r="W11" s="92"/>
      <c r="X11" s="183">
        <v>4992603540</v>
      </c>
      <c r="Z11" s="183"/>
      <c r="AA11" s="92"/>
      <c r="AB11" s="183"/>
      <c r="AC11" s="92"/>
      <c r="AD11" s="183">
        <f t="shared" si="0"/>
        <v>174715</v>
      </c>
      <c r="AE11" s="21"/>
      <c r="AF11" s="187">
        <v>584100</v>
      </c>
      <c r="AG11" s="92"/>
      <c r="AH11" s="183">
        <v>95070679401</v>
      </c>
      <c r="AI11" s="92"/>
      <c r="AJ11" s="183">
        <v>102032534751</v>
      </c>
      <c r="AK11" s="21"/>
      <c r="AL11" s="67">
        <v>1.37E-2</v>
      </c>
      <c r="AN11" s="168"/>
    </row>
    <row r="12" spans="1:41" ht="30" customHeight="1" x14ac:dyDescent="0.2">
      <c r="A12" s="260" t="s">
        <v>57</v>
      </c>
      <c r="B12" s="260"/>
      <c r="D12" s="200" t="s">
        <v>49</v>
      </c>
      <c r="E12" s="92"/>
      <c r="F12" s="200" t="s">
        <v>49</v>
      </c>
      <c r="G12" s="92"/>
      <c r="H12" s="200" t="s">
        <v>55</v>
      </c>
      <c r="I12" s="92"/>
      <c r="J12" s="200" t="s">
        <v>58</v>
      </c>
      <c r="L12" s="201">
        <v>0</v>
      </c>
      <c r="M12" s="199"/>
      <c r="N12" s="201">
        <v>0</v>
      </c>
      <c r="P12" s="183">
        <v>40115</v>
      </c>
      <c r="Q12" s="92"/>
      <c r="R12" s="183">
        <v>21592686331</v>
      </c>
      <c r="S12" s="92"/>
      <c r="T12" s="183">
        <v>21756036603</v>
      </c>
      <c r="U12" s="92"/>
      <c r="V12" s="183">
        <v>13263</v>
      </c>
      <c r="W12" s="92"/>
      <c r="X12" s="187">
        <v>7357352884</v>
      </c>
      <c r="Z12" s="183">
        <v>0</v>
      </c>
      <c r="AA12" s="92"/>
      <c r="AB12" s="183">
        <v>0</v>
      </c>
      <c r="AC12" s="92"/>
      <c r="AD12" s="183">
        <f t="shared" si="0"/>
        <v>53378</v>
      </c>
      <c r="AE12" s="21"/>
      <c r="AF12" s="183">
        <v>580960</v>
      </c>
      <c r="AG12" s="92"/>
      <c r="AH12" s="183">
        <v>28950039215</v>
      </c>
      <c r="AI12" s="92"/>
      <c r="AJ12" s="183">
        <v>31004862230</v>
      </c>
      <c r="AK12" s="21"/>
      <c r="AL12" s="67">
        <v>4.1999999999999997E-3</v>
      </c>
      <c r="AN12" s="168"/>
    </row>
    <row r="13" spans="1:41" ht="30" customHeight="1" x14ac:dyDescent="0.2">
      <c r="A13" s="260" t="s">
        <v>59</v>
      </c>
      <c r="B13" s="260"/>
      <c r="D13" s="200" t="s">
        <v>49</v>
      </c>
      <c r="E13" s="92"/>
      <c r="F13" s="200" t="s">
        <v>49</v>
      </c>
      <c r="G13" s="92"/>
      <c r="H13" s="200" t="s">
        <v>60</v>
      </c>
      <c r="I13" s="92"/>
      <c r="J13" s="200" t="s">
        <v>61</v>
      </c>
      <c r="L13" s="201">
        <v>0.23</v>
      </c>
      <c r="M13" s="199"/>
      <c r="N13" s="201">
        <v>0.23</v>
      </c>
      <c r="P13" s="183">
        <v>500000</v>
      </c>
      <c r="Q13" s="92"/>
      <c r="R13" s="183">
        <v>500000000000</v>
      </c>
      <c r="S13" s="92"/>
      <c r="T13" s="183">
        <v>499909375000</v>
      </c>
      <c r="U13" s="92"/>
      <c r="V13" s="183"/>
      <c r="W13" s="92"/>
      <c r="X13" s="183"/>
      <c r="Z13" s="183">
        <v>0</v>
      </c>
      <c r="AA13" s="92"/>
      <c r="AB13" s="183">
        <v>0</v>
      </c>
      <c r="AC13" s="92"/>
      <c r="AD13" s="183">
        <f t="shared" si="0"/>
        <v>500000</v>
      </c>
      <c r="AE13" s="21"/>
      <c r="AF13" s="183">
        <v>1098000</v>
      </c>
      <c r="AG13" s="92"/>
      <c r="AH13" s="183">
        <v>500000000000</v>
      </c>
      <c r="AI13" s="92"/>
      <c r="AJ13" s="183">
        <v>548900493750</v>
      </c>
      <c r="AK13" s="21"/>
      <c r="AL13" s="67">
        <v>7.3599999999999999E-2</v>
      </c>
      <c r="AN13" s="168"/>
    </row>
    <row r="14" spans="1:41" ht="30" customHeight="1" x14ac:dyDescent="0.2">
      <c r="A14" s="260" t="s">
        <v>62</v>
      </c>
      <c r="B14" s="260"/>
      <c r="D14" s="200" t="s">
        <v>49</v>
      </c>
      <c r="E14" s="92"/>
      <c r="F14" s="200" t="s">
        <v>49</v>
      </c>
      <c r="G14" s="92"/>
      <c r="H14" s="200" t="s">
        <v>63</v>
      </c>
      <c r="I14" s="92"/>
      <c r="J14" s="200" t="s">
        <v>64</v>
      </c>
      <c r="L14" s="201">
        <v>0.23</v>
      </c>
      <c r="M14" s="199"/>
      <c r="N14" s="201">
        <v>0.23</v>
      </c>
      <c r="P14" s="183">
        <v>455000</v>
      </c>
      <c r="Q14" s="92"/>
      <c r="R14" s="183">
        <v>455120924375</v>
      </c>
      <c r="S14" s="92"/>
      <c r="T14" s="183">
        <v>464015881875</v>
      </c>
      <c r="U14" s="92"/>
      <c r="V14" s="183"/>
      <c r="W14" s="92"/>
      <c r="X14" s="183"/>
      <c r="Z14" s="183">
        <v>0</v>
      </c>
      <c r="AA14" s="92"/>
      <c r="AB14" s="183">
        <v>0</v>
      </c>
      <c r="AC14" s="92"/>
      <c r="AD14" s="183">
        <f t="shared" si="0"/>
        <v>455000</v>
      </c>
      <c r="AE14" s="21"/>
      <c r="AF14" s="183">
        <v>1020000</v>
      </c>
      <c r="AG14" s="92"/>
      <c r="AH14" s="183">
        <v>455120924375</v>
      </c>
      <c r="AI14" s="92"/>
      <c r="AJ14" s="183">
        <v>464015881875</v>
      </c>
      <c r="AK14" s="21"/>
      <c r="AL14" s="67">
        <v>6.2199999999999998E-2</v>
      </c>
      <c r="AN14" s="168"/>
    </row>
    <row r="15" spans="1:41" ht="30" customHeight="1" x14ac:dyDescent="0.2">
      <c r="A15" s="260" t="s">
        <v>67</v>
      </c>
      <c r="B15" s="260"/>
      <c r="D15" s="200" t="s">
        <v>49</v>
      </c>
      <c r="E15" s="92"/>
      <c r="F15" s="200" t="s">
        <v>49</v>
      </c>
      <c r="G15" s="92"/>
      <c r="H15" s="200" t="s">
        <v>68</v>
      </c>
      <c r="I15" s="92"/>
      <c r="J15" s="200" t="s">
        <v>69</v>
      </c>
      <c r="L15" s="201">
        <v>0.18</v>
      </c>
      <c r="M15" s="199"/>
      <c r="N15" s="201">
        <v>0.18</v>
      </c>
      <c r="P15" s="183">
        <v>445000</v>
      </c>
      <c r="Q15" s="92"/>
      <c r="R15" s="183">
        <v>407362388951</v>
      </c>
      <c r="S15" s="92"/>
      <c r="T15" s="183">
        <v>423785674922</v>
      </c>
      <c r="U15" s="92"/>
      <c r="V15" s="183"/>
      <c r="W15" s="92"/>
      <c r="X15" s="183"/>
      <c r="Z15" s="184"/>
      <c r="AA15" s="92"/>
      <c r="AB15" s="183"/>
      <c r="AC15" s="92"/>
      <c r="AD15" s="183">
        <f t="shared" si="0"/>
        <v>445000</v>
      </c>
      <c r="AE15" s="21"/>
      <c r="AF15" s="183">
        <v>952500</v>
      </c>
      <c r="AG15" s="92"/>
      <c r="AH15" s="183">
        <v>407362388951</v>
      </c>
      <c r="AI15" s="92"/>
      <c r="AJ15" s="183">
        <v>423785674922</v>
      </c>
      <c r="AK15" s="21"/>
      <c r="AL15" s="67">
        <v>5.6800000000000003E-2</v>
      </c>
      <c r="AN15" s="168"/>
    </row>
    <row r="16" spans="1:41" ht="30" customHeight="1" x14ac:dyDescent="0.2">
      <c r="A16" s="260" t="s">
        <v>70</v>
      </c>
      <c r="B16" s="260"/>
      <c r="D16" s="200" t="s">
        <v>49</v>
      </c>
      <c r="E16" s="92"/>
      <c r="F16" s="200" t="s">
        <v>49</v>
      </c>
      <c r="G16" s="92"/>
      <c r="H16" s="200" t="s">
        <v>71</v>
      </c>
      <c r="I16" s="92"/>
      <c r="J16" s="200" t="s">
        <v>72</v>
      </c>
      <c r="L16" s="202">
        <v>0.20499999999999999</v>
      </c>
      <c r="M16" s="203"/>
      <c r="N16" s="202">
        <v>0.20499999999999999</v>
      </c>
      <c r="P16" s="183">
        <v>95000</v>
      </c>
      <c r="Q16" s="92"/>
      <c r="R16" s="183">
        <v>89772579934</v>
      </c>
      <c r="S16" s="92"/>
      <c r="T16" s="183">
        <v>87906564047</v>
      </c>
      <c r="U16" s="92"/>
      <c r="V16" s="183"/>
      <c r="W16" s="92"/>
      <c r="X16" s="183"/>
      <c r="Z16" s="183">
        <v>0</v>
      </c>
      <c r="AA16" s="92"/>
      <c r="AB16" s="183">
        <v>0</v>
      </c>
      <c r="AC16" s="92"/>
      <c r="AD16" s="183">
        <f t="shared" si="0"/>
        <v>95000</v>
      </c>
      <c r="AE16" s="21"/>
      <c r="AF16" s="183">
        <v>925500</v>
      </c>
      <c r="AG16" s="92"/>
      <c r="AH16" s="183">
        <v>89772579934</v>
      </c>
      <c r="AI16" s="92"/>
      <c r="AJ16" s="183">
        <v>87906564047</v>
      </c>
      <c r="AK16" s="21"/>
      <c r="AL16" s="67">
        <v>1.18E-2</v>
      </c>
      <c r="AN16" s="168"/>
    </row>
    <row r="17" spans="1:41" ht="30" customHeight="1" x14ac:dyDescent="0.2">
      <c r="A17" s="260" t="s">
        <v>73</v>
      </c>
      <c r="B17" s="260"/>
      <c r="D17" s="200" t="s">
        <v>49</v>
      </c>
      <c r="E17" s="92"/>
      <c r="F17" s="200" t="s">
        <v>49</v>
      </c>
      <c r="G17" s="92"/>
      <c r="H17" s="200" t="s">
        <v>74</v>
      </c>
      <c r="I17" s="92"/>
      <c r="J17" s="200" t="s">
        <v>75</v>
      </c>
      <c r="L17" s="202">
        <v>0.20499999999999999</v>
      </c>
      <c r="M17" s="203"/>
      <c r="N17" s="202">
        <v>0.20499999999999999</v>
      </c>
      <c r="P17" s="183">
        <v>102957</v>
      </c>
      <c r="Q17" s="92"/>
      <c r="R17" s="183">
        <v>99760185150</v>
      </c>
      <c r="S17" s="92"/>
      <c r="T17" s="183">
        <v>101908955653</v>
      </c>
      <c r="U17" s="92"/>
      <c r="V17" s="183"/>
      <c r="W17" s="92"/>
      <c r="X17" s="183"/>
      <c r="Z17" s="183">
        <v>0</v>
      </c>
      <c r="AA17" s="92"/>
      <c r="AB17" s="183">
        <v>0</v>
      </c>
      <c r="AC17" s="92"/>
      <c r="AD17" s="183">
        <f t="shared" si="0"/>
        <v>102957</v>
      </c>
      <c r="AE17" s="21"/>
      <c r="AF17" s="187">
        <v>990000</v>
      </c>
      <c r="AG17" s="92"/>
      <c r="AH17" s="183">
        <v>99760185150</v>
      </c>
      <c r="AI17" s="92"/>
      <c r="AJ17" s="183">
        <v>101908955653</v>
      </c>
      <c r="AK17" s="21"/>
      <c r="AL17" s="67">
        <v>1.37E-2</v>
      </c>
      <c r="AN17" s="168"/>
    </row>
    <row r="18" spans="1:41" ht="30" customHeight="1" x14ac:dyDescent="0.2">
      <c r="A18" s="260" t="s">
        <v>76</v>
      </c>
      <c r="B18" s="260"/>
      <c r="D18" s="200" t="s">
        <v>49</v>
      </c>
      <c r="E18" s="92"/>
      <c r="F18" s="200" t="s">
        <v>49</v>
      </c>
      <c r="G18" s="92"/>
      <c r="H18" s="200" t="s">
        <v>74</v>
      </c>
      <c r="I18" s="92"/>
      <c r="J18" s="200" t="s">
        <v>77</v>
      </c>
      <c r="L18" s="202">
        <v>0.20499999999999999</v>
      </c>
      <c r="M18" s="203"/>
      <c r="N18" s="202">
        <v>0.20499999999999999</v>
      </c>
      <c r="P18" s="183">
        <v>106340</v>
      </c>
      <c r="Q18" s="92"/>
      <c r="R18" s="183">
        <v>99759680800</v>
      </c>
      <c r="S18" s="92"/>
      <c r="T18" s="183">
        <v>101111010307</v>
      </c>
      <c r="U18" s="92"/>
      <c r="V18" s="183"/>
      <c r="W18" s="92"/>
      <c r="X18" s="183"/>
      <c r="Z18" s="183">
        <v>0</v>
      </c>
      <c r="AA18" s="92"/>
      <c r="AB18" s="183">
        <v>0</v>
      </c>
      <c r="AC18" s="92"/>
      <c r="AD18" s="183">
        <f t="shared" si="0"/>
        <v>106340</v>
      </c>
      <c r="AE18" s="21"/>
      <c r="AF18" s="183">
        <v>951000</v>
      </c>
      <c r="AG18" s="92"/>
      <c r="AH18" s="183">
        <v>99759680800</v>
      </c>
      <c r="AI18" s="92"/>
      <c r="AJ18" s="183">
        <v>101111010307</v>
      </c>
      <c r="AK18" s="21"/>
      <c r="AL18" s="67">
        <v>1.35E-2</v>
      </c>
      <c r="AN18" s="168"/>
    </row>
    <row r="19" spans="1:41" ht="30" customHeight="1" x14ac:dyDescent="0.2">
      <c r="A19" s="260" t="s">
        <v>78</v>
      </c>
      <c r="B19" s="260"/>
      <c r="D19" s="200" t="s">
        <v>49</v>
      </c>
      <c r="E19" s="92"/>
      <c r="F19" s="200" t="s">
        <v>49</v>
      </c>
      <c r="G19" s="92"/>
      <c r="H19" s="200" t="s">
        <v>79</v>
      </c>
      <c r="I19" s="92"/>
      <c r="J19" s="200" t="s">
        <v>80</v>
      </c>
      <c r="L19" s="201">
        <v>0.23</v>
      </c>
      <c r="M19" s="199"/>
      <c r="N19" s="201">
        <v>0.23</v>
      </c>
      <c r="P19" s="183">
        <v>200000</v>
      </c>
      <c r="Q19" s="92"/>
      <c r="R19" s="183">
        <v>200000000000</v>
      </c>
      <c r="S19" s="92"/>
      <c r="T19" s="183">
        <v>199963750000</v>
      </c>
      <c r="U19" s="92"/>
      <c r="V19" s="183"/>
      <c r="W19" s="92"/>
      <c r="X19" s="183"/>
      <c r="Z19" s="183">
        <v>0</v>
      </c>
      <c r="AA19" s="92"/>
      <c r="AB19" s="183">
        <v>0</v>
      </c>
      <c r="AC19" s="92"/>
      <c r="AD19" s="183">
        <f t="shared" si="0"/>
        <v>200000</v>
      </c>
      <c r="AE19" s="21"/>
      <c r="AF19" s="187">
        <v>1080000</v>
      </c>
      <c r="AG19" s="92"/>
      <c r="AH19" s="183">
        <v>200000000000</v>
      </c>
      <c r="AI19" s="92"/>
      <c r="AJ19" s="183">
        <v>215960850000</v>
      </c>
      <c r="AK19" s="21"/>
      <c r="AL19" s="67">
        <v>2.8899999999999999E-2</v>
      </c>
      <c r="AN19" s="168"/>
    </row>
    <row r="20" spans="1:41" ht="30" customHeight="1" x14ac:dyDescent="0.2">
      <c r="A20" s="260" t="s">
        <v>241</v>
      </c>
      <c r="B20" s="260"/>
      <c r="D20" s="200" t="s">
        <v>49</v>
      </c>
      <c r="E20" s="92"/>
      <c r="F20" s="200" t="s">
        <v>49</v>
      </c>
      <c r="G20" s="92"/>
      <c r="H20" s="200" t="s">
        <v>242</v>
      </c>
      <c r="I20" s="92"/>
      <c r="J20" s="200" t="s">
        <v>243</v>
      </c>
      <c r="L20" s="201">
        <v>0</v>
      </c>
      <c r="M20" s="199"/>
      <c r="N20" s="201">
        <v>0</v>
      </c>
      <c r="P20" s="183">
        <v>239529</v>
      </c>
      <c r="Q20" s="92"/>
      <c r="R20" s="183">
        <v>125741735067</v>
      </c>
      <c r="S20" s="92"/>
      <c r="T20" s="183">
        <v>125059372680</v>
      </c>
      <c r="U20" s="92"/>
      <c r="V20" s="183">
        <v>68759</v>
      </c>
      <c r="W20" s="92"/>
      <c r="X20" s="183">
        <v>36485911445</v>
      </c>
      <c r="Z20" s="183">
        <v>0</v>
      </c>
      <c r="AA20" s="92"/>
      <c r="AB20" s="183">
        <v>0</v>
      </c>
      <c r="AC20" s="92"/>
      <c r="AD20" s="183">
        <f t="shared" si="0"/>
        <v>308288</v>
      </c>
      <c r="AE20" s="21"/>
      <c r="AF20" s="183">
        <v>561580</v>
      </c>
      <c r="AG20" s="92"/>
      <c r="AH20" s="183">
        <v>162227646512</v>
      </c>
      <c r="AI20" s="92"/>
      <c r="AJ20" s="183">
        <v>173096995522</v>
      </c>
      <c r="AK20" s="21"/>
      <c r="AL20" s="67">
        <v>2.3199999999999998E-2</v>
      </c>
      <c r="AN20" s="168"/>
    </row>
    <row r="21" spans="1:41" ht="30" customHeight="1" x14ac:dyDescent="0.2">
      <c r="A21" s="260" t="s">
        <v>297</v>
      </c>
      <c r="B21" s="260"/>
      <c r="D21" s="200" t="s">
        <v>49</v>
      </c>
      <c r="E21" s="92"/>
      <c r="F21" s="200" t="s">
        <v>49</v>
      </c>
      <c r="G21" s="92"/>
      <c r="H21" s="200" t="s">
        <v>301</v>
      </c>
      <c r="I21" s="92"/>
      <c r="J21" s="200" t="s">
        <v>292</v>
      </c>
      <c r="L21" s="201">
        <v>0.23</v>
      </c>
      <c r="M21" s="199"/>
      <c r="N21" s="201">
        <v>0.23</v>
      </c>
      <c r="P21" s="183">
        <v>500000</v>
      </c>
      <c r="Q21" s="92"/>
      <c r="R21" s="183">
        <v>500000000000</v>
      </c>
      <c r="S21" s="92"/>
      <c r="T21" s="183">
        <v>499909375000</v>
      </c>
      <c r="U21" s="92"/>
      <c r="V21" s="183"/>
      <c r="W21" s="92"/>
      <c r="X21" s="183"/>
      <c r="Z21" s="183">
        <v>0</v>
      </c>
      <c r="AA21" s="92"/>
      <c r="AB21" s="183">
        <v>0</v>
      </c>
      <c r="AC21" s="92"/>
      <c r="AD21" s="183">
        <f t="shared" si="0"/>
        <v>500000</v>
      </c>
      <c r="AE21" s="21"/>
      <c r="AF21" s="187">
        <v>1000000</v>
      </c>
      <c r="AG21" s="188"/>
      <c r="AH21" s="187">
        <v>500000000000</v>
      </c>
      <c r="AI21" s="188"/>
      <c r="AJ21" s="187">
        <v>499909375000</v>
      </c>
      <c r="AK21" s="21"/>
      <c r="AL21" s="67">
        <v>6.7000000000000004E-2</v>
      </c>
      <c r="AN21" s="168"/>
    </row>
    <row r="22" spans="1:41" ht="30" customHeight="1" x14ac:dyDescent="0.2">
      <c r="A22" s="265" t="s">
        <v>295</v>
      </c>
      <c r="B22" s="265"/>
      <c r="D22" s="200" t="s">
        <v>300</v>
      </c>
      <c r="E22" s="92"/>
      <c r="F22" s="200" t="s">
        <v>300</v>
      </c>
      <c r="G22" s="92"/>
      <c r="H22" s="200" t="s">
        <v>302</v>
      </c>
      <c r="I22" s="92"/>
      <c r="J22" s="200" t="s">
        <v>296</v>
      </c>
      <c r="L22" s="200">
        <v>20.5</v>
      </c>
      <c r="M22" s="199"/>
      <c r="N22" s="200">
        <v>20.5</v>
      </c>
      <c r="P22" s="183">
        <v>500000</v>
      </c>
      <c r="Q22" s="92"/>
      <c r="R22" s="183">
        <v>500000000000</v>
      </c>
      <c r="S22" s="92"/>
      <c r="T22" s="183">
        <v>500000000000</v>
      </c>
      <c r="U22" s="92"/>
      <c r="V22" s="183"/>
      <c r="W22" s="92"/>
      <c r="X22" s="183"/>
      <c r="Z22" s="183">
        <v>0</v>
      </c>
      <c r="AA22" s="92"/>
      <c r="AB22" s="183">
        <v>0</v>
      </c>
      <c r="AC22" s="92"/>
      <c r="AD22" s="183">
        <f t="shared" si="0"/>
        <v>500000</v>
      </c>
      <c r="AE22" s="21"/>
      <c r="AF22" s="183">
        <v>1000000</v>
      </c>
      <c r="AG22" s="92"/>
      <c r="AH22" s="183">
        <v>500000000000</v>
      </c>
      <c r="AI22" s="92"/>
      <c r="AJ22" s="183">
        <v>500000000000</v>
      </c>
      <c r="AK22" s="21"/>
      <c r="AL22" s="67">
        <v>6.7000000000000004E-2</v>
      </c>
      <c r="AN22" s="168"/>
    </row>
    <row r="23" spans="1:41" ht="30" customHeight="1" x14ac:dyDescent="0.2">
      <c r="A23" s="260" t="s">
        <v>299</v>
      </c>
      <c r="B23" s="260"/>
      <c r="D23" s="200" t="s">
        <v>49</v>
      </c>
      <c r="E23" s="92"/>
      <c r="F23" s="200" t="s">
        <v>49</v>
      </c>
      <c r="G23" s="92"/>
      <c r="H23" s="200" t="s">
        <v>212</v>
      </c>
      <c r="I23" s="92"/>
      <c r="J23" s="200" t="s">
        <v>303</v>
      </c>
      <c r="L23" s="201">
        <v>0</v>
      </c>
      <c r="M23" s="199"/>
      <c r="N23" s="201">
        <v>0</v>
      </c>
      <c r="P23" s="183">
        <v>71034</v>
      </c>
      <c r="Q23" s="92"/>
      <c r="R23" s="183">
        <v>48423097093</v>
      </c>
      <c r="S23" s="92"/>
      <c r="T23" s="183">
        <v>48542938997</v>
      </c>
      <c r="U23" s="92"/>
      <c r="V23" s="183">
        <v>5000</v>
      </c>
      <c r="W23" s="92"/>
      <c r="X23" s="183">
        <v>3419419657</v>
      </c>
      <c r="Z23" s="183">
        <v>0</v>
      </c>
      <c r="AA23" s="92"/>
      <c r="AB23" s="183">
        <v>0</v>
      </c>
      <c r="AC23" s="92"/>
      <c r="AD23" s="183">
        <f t="shared" si="0"/>
        <v>76034</v>
      </c>
      <c r="AE23" s="21"/>
      <c r="AF23" s="183">
        <v>717000</v>
      </c>
      <c r="AG23" s="92"/>
      <c r="AH23" s="183">
        <v>51842516750</v>
      </c>
      <c r="AI23" s="92"/>
      <c r="AJ23" s="183">
        <v>54506496906</v>
      </c>
      <c r="AK23" s="21"/>
      <c r="AL23" s="67">
        <v>7.3000000000000001E-3</v>
      </c>
      <c r="AN23" s="168"/>
    </row>
    <row r="24" spans="1:41" s="29" customFormat="1" ht="30" customHeight="1" thickBot="1" x14ac:dyDescent="0.3">
      <c r="A24" s="249" t="s">
        <v>14</v>
      </c>
      <c r="B24" s="249"/>
      <c r="D24" s="157"/>
      <c r="E24" s="87"/>
      <c r="F24" s="157"/>
      <c r="G24" s="87"/>
      <c r="H24" s="157"/>
      <c r="I24" s="87"/>
      <c r="J24" s="157"/>
      <c r="K24" s="87"/>
      <c r="L24" s="157"/>
      <c r="M24" s="87"/>
      <c r="N24" s="157"/>
      <c r="O24" s="87"/>
      <c r="P24" s="185">
        <f>SUM(P8:P23)</f>
        <v>3647305</v>
      </c>
      <c r="Q24" s="132"/>
      <c r="R24" s="185">
        <f>SUM(R8:R23)</f>
        <v>3259680747061</v>
      </c>
      <c r="S24" s="132"/>
      <c r="T24" s="185">
        <f>SUM(T8:T23)</f>
        <v>3291639373227</v>
      </c>
      <c r="U24" s="132"/>
      <c r="V24" s="185">
        <f>SUM(V8:V23)</f>
        <v>240767</v>
      </c>
      <c r="W24" s="132"/>
      <c r="X24" s="185">
        <f>SUM(X8:X23)</f>
        <v>137496536204</v>
      </c>
      <c r="Y24" s="132"/>
      <c r="Z24" s="185">
        <f>SUM(Z8:Z23)</f>
        <v>0</v>
      </c>
      <c r="AA24" s="132"/>
      <c r="AB24" s="185">
        <f>SUM(AB8:AB23)</f>
        <v>0</v>
      </c>
      <c r="AC24" s="132"/>
      <c r="AD24" s="185">
        <f>SUM(AD8:AD23)</f>
        <v>3888072</v>
      </c>
      <c r="AE24" s="27"/>
      <c r="AF24" s="189"/>
      <c r="AG24" s="132"/>
      <c r="AH24" s="185">
        <f>SUM(AH8:AH23)</f>
        <v>3397177283265</v>
      </c>
      <c r="AI24" s="132"/>
      <c r="AJ24" s="185">
        <f>SUM(AJ8:AJ23)</f>
        <v>3528707613410</v>
      </c>
      <c r="AK24" s="27"/>
      <c r="AL24" s="146">
        <f>SUM(AL8:AL23)</f>
        <v>0.47299999999999998</v>
      </c>
      <c r="AO24" s="66"/>
    </row>
  </sheetData>
  <mergeCells count="37">
    <mergeCell ref="A24:B2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10:B10"/>
    <mergeCell ref="A12:B12"/>
    <mergeCell ref="A13:B13"/>
    <mergeCell ref="A14:B14"/>
    <mergeCell ref="A11:B11"/>
    <mergeCell ref="V6:X6"/>
    <mergeCell ref="Z6:AB6"/>
    <mergeCell ref="A7:B7"/>
    <mergeCell ref="A8:B8"/>
    <mergeCell ref="A9:B9"/>
    <mergeCell ref="L6:L7"/>
    <mergeCell ref="D6:D7"/>
    <mergeCell ref="F6:F7"/>
    <mergeCell ref="H6:H7"/>
    <mergeCell ref="J6:J7"/>
    <mergeCell ref="N6:N7"/>
    <mergeCell ref="P6:P7"/>
    <mergeCell ref="R6:R7"/>
    <mergeCell ref="T6:T7"/>
    <mergeCell ref="A1:AL1"/>
    <mergeCell ref="A2:AL2"/>
    <mergeCell ref="A3:AL3"/>
    <mergeCell ref="A5:O5"/>
    <mergeCell ref="P5:T5"/>
    <mergeCell ref="V5:AB5"/>
    <mergeCell ref="AD5:AL5"/>
    <mergeCell ref="A4:AL4"/>
  </mergeCells>
  <pageMargins left="0.39" right="0.39" top="0.39" bottom="0.39" header="0" footer="0"/>
  <pageSetup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Q12"/>
  <sheetViews>
    <sheetView rightToLeft="1" view="pageBreakPreview" zoomScaleNormal="100" zoomScaleSheetLayoutView="100" workbookViewId="0">
      <selection activeCell="F18" sqref="F18"/>
    </sheetView>
  </sheetViews>
  <sheetFormatPr defaultRowHeight="30" customHeight="1" x14ac:dyDescent="0.45"/>
  <cols>
    <col min="1" max="1" width="9" style="70" bestFit="1" customWidth="1"/>
    <col min="2" max="2" width="5.140625" style="70" customWidth="1"/>
    <col min="3" max="3" width="1.28515625" style="70" customWidth="1"/>
    <col min="4" max="4" width="19.7109375" style="70" customWidth="1"/>
    <col min="5" max="5" width="1.28515625" style="70" customWidth="1"/>
    <col min="6" max="6" width="29.140625" style="70" bestFit="1" customWidth="1"/>
    <col min="7" max="7" width="1.28515625" style="70" customWidth="1"/>
    <col min="8" max="8" width="13.7109375" style="70" bestFit="1" customWidth="1"/>
    <col min="9" max="9" width="1.28515625" style="70" customWidth="1"/>
    <col min="10" max="10" width="10.42578125" style="70" customWidth="1"/>
    <col min="11" max="11" width="9.140625" style="70" customWidth="1"/>
    <col min="12" max="12" width="1.28515625" style="70" customWidth="1"/>
    <col min="13" max="13" width="27.7109375" style="70" customWidth="1"/>
    <col min="14" max="14" width="1.28515625" style="70" customWidth="1"/>
    <col min="15" max="15" width="14.28515625" style="70" customWidth="1"/>
    <col min="16" max="16" width="1.28515625" style="70" customWidth="1"/>
    <col min="17" max="17" width="23.7109375" style="70" customWidth="1"/>
    <col min="18" max="18" width="0.28515625" style="70" customWidth="1"/>
    <col min="19" max="16384" width="9.140625" style="70"/>
  </cols>
  <sheetData>
    <row r="1" spans="1:17" ht="30" customHeight="1" x14ac:dyDescent="0.45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</row>
    <row r="2" spans="1:17" ht="30" customHeight="1" x14ac:dyDescent="0.45">
      <c r="A2" s="249" t="s">
        <v>115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</row>
    <row r="3" spans="1:17" ht="30" customHeight="1" x14ac:dyDescent="0.45">
      <c r="A3" s="249" t="s">
        <v>304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</row>
    <row r="5" spans="1:17" s="71" customFormat="1" ht="30" customHeight="1" x14ac:dyDescent="0.45">
      <c r="A5" s="248" t="s">
        <v>279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</row>
    <row r="6" spans="1:17" ht="30" customHeight="1" x14ac:dyDescent="0.45">
      <c r="M6" s="266" t="s">
        <v>173</v>
      </c>
      <c r="O6" s="249" t="s">
        <v>179</v>
      </c>
      <c r="Q6" s="266" t="s">
        <v>174</v>
      </c>
    </row>
    <row r="7" spans="1:17" ht="30" customHeight="1" x14ac:dyDescent="0.45">
      <c r="A7" s="250" t="s">
        <v>175</v>
      </c>
      <c r="B7" s="250"/>
      <c r="D7" s="1" t="s">
        <v>176</v>
      </c>
      <c r="F7" s="1" t="s">
        <v>177</v>
      </c>
      <c r="H7" s="18" t="s">
        <v>26</v>
      </c>
      <c r="J7" s="250" t="s">
        <v>178</v>
      </c>
      <c r="K7" s="250"/>
      <c r="M7" s="266"/>
      <c r="O7" s="267"/>
      <c r="Q7" s="266"/>
    </row>
    <row r="8" spans="1:17" s="57" customFormat="1" ht="30" customHeight="1" x14ac:dyDescent="0.2">
      <c r="A8" s="270" t="s">
        <v>180</v>
      </c>
      <c r="B8" s="270"/>
      <c r="D8" s="270" t="s">
        <v>180</v>
      </c>
      <c r="F8" s="72" t="s">
        <v>236</v>
      </c>
      <c r="H8" s="174">
        <v>455000</v>
      </c>
      <c r="I8" s="175"/>
      <c r="J8" s="269">
        <v>455120924375</v>
      </c>
      <c r="K8" s="269"/>
      <c r="L8" s="175"/>
      <c r="M8" s="174">
        <v>10316155919</v>
      </c>
      <c r="N8" s="175"/>
      <c r="O8" s="176">
        <v>1000000</v>
      </c>
      <c r="Q8" s="179">
        <v>0.32</v>
      </c>
    </row>
    <row r="9" spans="1:17" s="57" customFormat="1" ht="30" customHeight="1" x14ac:dyDescent="0.2">
      <c r="A9" s="271"/>
      <c r="B9" s="271"/>
      <c r="D9" s="271"/>
      <c r="F9" s="57" t="s">
        <v>237</v>
      </c>
      <c r="H9" s="176">
        <v>200000</v>
      </c>
      <c r="I9" s="175"/>
      <c r="J9" s="268">
        <v>200000000000</v>
      </c>
      <c r="K9" s="268"/>
      <c r="L9" s="175"/>
      <c r="M9" s="176">
        <v>5469109575</v>
      </c>
      <c r="N9" s="175"/>
      <c r="O9" s="176">
        <v>1000000</v>
      </c>
      <c r="Q9" s="180">
        <v>0.38500000000000001</v>
      </c>
    </row>
    <row r="10" spans="1:17" s="57" customFormat="1" ht="30" customHeight="1" x14ac:dyDescent="0.2">
      <c r="A10" s="271"/>
      <c r="B10" s="271"/>
      <c r="D10" s="271"/>
      <c r="F10" s="57" t="s">
        <v>59</v>
      </c>
      <c r="H10" s="176">
        <v>500000</v>
      </c>
      <c r="I10" s="175"/>
      <c r="J10" s="268">
        <v>500000000000</v>
      </c>
      <c r="K10" s="268"/>
      <c r="L10" s="175"/>
      <c r="M10" s="176">
        <v>14649851993</v>
      </c>
      <c r="N10" s="175"/>
      <c r="O10" s="176">
        <v>1000000</v>
      </c>
      <c r="Q10" s="179">
        <v>0.38</v>
      </c>
    </row>
    <row r="11" spans="1:17" ht="30" customHeight="1" x14ac:dyDescent="0.45">
      <c r="A11" s="271"/>
      <c r="B11" s="271"/>
      <c r="D11" s="271"/>
      <c r="F11" s="57" t="s">
        <v>295</v>
      </c>
      <c r="H11" s="176">
        <v>500000</v>
      </c>
      <c r="I11" s="177"/>
      <c r="J11" s="268">
        <v>500000000000</v>
      </c>
      <c r="K11" s="268"/>
      <c r="L11" s="177"/>
      <c r="M11" s="176">
        <v>11596532510</v>
      </c>
      <c r="N11" s="177"/>
      <c r="O11" s="176">
        <v>1000000</v>
      </c>
      <c r="Q11" s="180">
        <v>0.379</v>
      </c>
    </row>
    <row r="12" spans="1:17" ht="30" customHeight="1" x14ac:dyDescent="0.45">
      <c r="A12" s="271"/>
      <c r="B12" s="271"/>
      <c r="D12" s="271"/>
      <c r="F12" s="57" t="s">
        <v>306</v>
      </c>
      <c r="H12" s="176">
        <v>500000</v>
      </c>
      <c r="I12" s="178"/>
      <c r="J12" s="268">
        <v>500000000000</v>
      </c>
      <c r="K12" s="268"/>
      <c r="L12" s="178"/>
      <c r="M12" s="176">
        <v>14887037529</v>
      </c>
      <c r="N12" s="178"/>
      <c r="O12" s="176">
        <v>1000000</v>
      </c>
      <c r="Q12" s="181">
        <v>0.40899999999999997</v>
      </c>
    </row>
  </sheetData>
  <mergeCells count="16">
    <mergeCell ref="J11:K11"/>
    <mergeCell ref="J8:K8"/>
    <mergeCell ref="J9:K9"/>
    <mergeCell ref="J10:K10"/>
    <mergeCell ref="A8:B12"/>
    <mergeCell ref="D8:D12"/>
    <mergeCell ref="J12:K12"/>
    <mergeCell ref="A1:Q1"/>
    <mergeCell ref="A2:Q2"/>
    <mergeCell ref="A3:Q3"/>
    <mergeCell ref="M6:M7"/>
    <mergeCell ref="Q6:Q7"/>
    <mergeCell ref="A7:B7"/>
    <mergeCell ref="J7:K7"/>
    <mergeCell ref="A5:Q5"/>
    <mergeCell ref="O6:O7"/>
  </mergeCells>
  <pageMargins left="0.39" right="0.39" top="0.39" bottom="0.39" header="0" footer="0"/>
  <pageSetup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N13"/>
  <sheetViews>
    <sheetView rightToLeft="1" view="pageBreakPreview" zoomScale="120" zoomScaleNormal="100" zoomScaleSheetLayoutView="120" workbookViewId="0">
      <selection activeCell="E14" sqref="E14"/>
    </sheetView>
  </sheetViews>
  <sheetFormatPr defaultRowHeight="30" customHeight="1" x14ac:dyDescent="0.2"/>
  <cols>
    <col min="1" max="1" width="29.85546875" style="19" customWidth="1"/>
    <col min="2" max="2" width="0.5703125" style="19" customWidth="1"/>
    <col min="3" max="3" width="12.42578125" style="19" customWidth="1"/>
    <col min="4" max="4" width="0.5703125" style="19" customWidth="1"/>
    <col min="5" max="5" width="15.5703125" style="19" customWidth="1"/>
    <col min="6" max="6" width="0.42578125" style="19" customWidth="1"/>
    <col min="7" max="7" width="13" style="19" customWidth="1"/>
    <col min="8" max="8" width="0.42578125" style="19" customWidth="1"/>
    <col min="9" max="9" width="13" style="19" customWidth="1"/>
    <col min="10" max="10" width="0.5703125" style="19" customWidth="1"/>
    <col min="11" max="11" width="21" style="19" customWidth="1"/>
    <col min="12" max="12" width="0.42578125" style="19" customWidth="1"/>
    <col min="13" max="13" width="14.85546875" style="19" bestFit="1" customWidth="1"/>
    <col min="14" max="14" width="19.5703125" style="19" customWidth="1"/>
    <col min="15" max="16384" width="9.140625" style="19"/>
  </cols>
  <sheetData>
    <row r="1" spans="1:14" ht="30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14" ht="30" customHeight="1" x14ac:dyDescent="0.2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</row>
    <row r="3" spans="1:14" ht="30" customHeight="1" x14ac:dyDescent="0.2">
      <c r="A3" s="249" t="s">
        <v>304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</row>
    <row r="4" spans="1:14" s="20" customFormat="1" ht="30" customHeight="1" x14ac:dyDescent="0.2">
      <c r="A4" s="248" t="s">
        <v>83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</row>
    <row r="5" spans="1:14" s="20" customFormat="1" ht="30" customHeight="1" x14ac:dyDescent="0.2">
      <c r="A5" s="248" t="s">
        <v>84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</row>
    <row r="6" spans="1:14" ht="9" customHeight="1" x14ac:dyDescent="0.2"/>
    <row r="7" spans="1:14" ht="30" customHeight="1" x14ac:dyDescent="0.2">
      <c r="C7" s="272" t="s">
        <v>280</v>
      </c>
      <c r="D7" s="272"/>
      <c r="E7" s="272"/>
      <c r="F7" s="272"/>
      <c r="G7" s="272"/>
      <c r="H7" s="272"/>
      <c r="I7" s="272"/>
      <c r="J7" s="272"/>
      <c r="K7" s="272"/>
      <c r="L7" s="272"/>
      <c r="M7" s="272"/>
    </row>
    <row r="8" spans="1:14" ht="42" x14ac:dyDescent="0.2">
      <c r="A8" s="1" t="s">
        <v>85</v>
      </c>
      <c r="C8" s="24" t="s">
        <v>6</v>
      </c>
      <c r="E8" s="24" t="s">
        <v>86</v>
      </c>
      <c r="G8" s="35" t="s">
        <v>87</v>
      </c>
      <c r="I8" s="24" t="s">
        <v>88</v>
      </c>
      <c r="K8" s="35" t="s">
        <v>89</v>
      </c>
      <c r="M8" s="16" t="s">
        <v>234</v>
      </c>
    </row>
    <row r="9" spans="1:14" ht="30" customHeight="1" x14ac:dyDescent="0.2">
      <c r="A9" s="3" t="s">
        <v>67</v>
      </c>
      <c r="C9" s="8">
        <v>445000</v>
      </c>
      <c r="D9" s="21"/>
      <c r="E9" s="8">
        <v>960960</v>
      </c>
      <c r="F9" s="21"/>
      <c r="G9" s="8">
        <v>952500</v>
      </c>
      <c r="H9" s="21"/>
      <c r="I9" s="152">
        <f>(G9-E9)/G9</f>
        <v>-8.8818897637795279E-3</v>
      </c>
      <c r="J9" s="21"/>
      <c r="K9" s="9">
        <v>423785674921</v>
      </c>
      <c r="M9" s="17" t="s">
        <v>235</v>
      </c>
      <c r="N9" s="51"/>
    </row>
    <row r="10" spans="1:14" ht="30" customHeight="1" x14ac:dyDescent="0.2">
      <c r="A10" s="5" t="s">
        <v>73</v>
      </c>
      <c r="C10" s="9">
        <v>102957</v>
      </c>
      <c r="D10" s="21"/>
      <c r="E10" s="9">
        <v>992200</v>
      </c>
      <c r="F10" s="21"/>
      <c r="G10" s="9">
        <v>990000</v>
      </c>
      <c r="H10" s="21"/>
      <c r="I10" s="153">
        <f t="shared" ref="I10:I11" si="0">(G10-E10)/G10</f>
        <v>-2.2222222222222222E-3</v>
      </c>
      <c r="J10" s="21"/>
      <c r="K10" s="9">
        <v>101908955653</v>
      </c>
      <c r="M10" s="17" t="s">
        <v>235</v>
      </c>
      <c r="N10" s="51"/>
    </row>
    <row r="11" spans="1:14" ht="30" customHeight="1" x14ac:dyDescent="0.2">
      <c r="A11" s="5" t="s">
        <v>76</v>
      </c>
      <c r="C11" s="9">
        <v>106340</v>
      </c>
      <c r="D11" s="21"/>
      <c r="E11" s="9">
        <v>918000</v>
      </c>
      <c r="F11" s="21"/>
      <c r="G11" s="9">
        <v>951000</v>
      </c>
      <c r="H11" s="21"/>
      <c r="I11" s="153">
        <f t="shared" si="0"/>
        <v>3.4700315457413249E-2</v>
      </c>
      <c r="J11" s="21"/>
      <c r="K11" s="9">
        <v>101111010307</v>
      </c>
      <c r="M11" s="17" t="s">
        <v>235</v>
      </c>
      <c r="N11" s="51"/>
    </row>
    <row r="12" spans="1:14" s="29" customFormat="1" ht="30" customHeight="1" thickBot="1" x14ac:dyDescent="0.3">
      <c r="A12" s="18" t="s">
        <v>14</v>
      </c>
      <c r="C12" s="26"/>
      <c r="D12" s="27"/>
      <c r="E12" s="26"/>
      <c r="F12" s="27"/>
      <c r="G12" s="26"/>
      <c r="H12" s="27"/>
      <c r="I12" s="26"/>
      <c r="J12" s="27"/>
      <c r="K12" s="28">
        <f>SUM(K9:K11)</f>
        <v>626805640881</v>
      </c>
    </row>
    <row r="13" spans="1:14" ht="30" customHeight="1" thickTop="1" x14ac:dyDescent="0.2"/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V13"/>
  <sheetViews>
    <sheetView rightToLeft="1" view="pageBreakPreview" zoomScaleNormal="100" zoomScaleSheetLayoutView="100" workbookViewId="0">
      <selection activeCell="AU13" sqref="AU13"/>
    </sheetView>
  </sheetViews>
  <sheetFormatPr defaultRowHeight="30" customHeight="1" x14ac:dyDescent="0.2"/>
  <cols>
    <col min="1" max="1" width="32.42578125" style="19" customWidth="1"/>
    <col min="2" max="2" width="13" style="19" customWidth="1"/>
    <col min="3" max="3" width="1.28515625" style="19" customWidth="1"/>
    <col min="4" max="4" width="13" style="19" customWidth="1"/>
    <col min="5" max="5" width="1.28515625" style="19" customWidth="1"/>
    <col min="6" max="6" width="6.42578125" style="19" customWidth="1"/>
    <col min="7" max="7" width="1.28515625" style="19" customWidth="1"/>
    <col min="8" max="8" width="5.140625" style="19" customWidth="1"/>
    <col min="9" max="9" width="1.28515625" style="19" customWidth="1"/>
    <col min="10" max="10" width="9.140625" style="19" customWidth="1"/>
    <col min="11" max="11" width="1.28515625" style="19" customWidth="1"/>
    <col min="12" max="12" width="2.5703125" style="19" customWidth="1"/>
    <col min="13" max="13" width="1.28515625" style="19" customWidth="1"/>
    <col min="14" max="14" width="9.140625" style="19" customWidth="1"/>
    <col min="15" max="15" width="1.28515625" style="19" customWidth="1"/>
    <col min="16" max="16" width="2.5703125" style="19" customWidth="1"/>
    <col min="17" max="19" width="1.28515625" style="19" customWidth="1"/>
    <col min="20" max="20" width="6.42578125" style="19" customWidth="1"/>
    <col min="21" max="21" width="1.28515625" style="19" customWidth="1"/>
    <col min="22" max="22" width="2.5703125" style="19" customWidth="1"/>
    <col min="23" max="25" width="1.28515625" style="19" customWidth="1"/>
    <col min="26" max="26" width="6.42578125" style="19" customWidth="1"/>
    <col min="27" max="27" width="1.28515625" style="19" customWidth="1"/>
    <col min="28" max="28" width="2.5703125" style="19" customWidth="1"/>
    <col min="29" max="31" width="1.28515625" style="19" customWidth="1"/>
    <col min="32" max="32" width="9.140625" style="19" customWidth="1"/>
    <col min="33" max="33" width="1.28515625" style="19" customWidth="1"/>
    <col min="34" max="34" width="2.5703125" style="19" customWidth="1"/>
    <col min="35" max="35" width="1.28515625" style="19" customWidth="1"/>
    <col min="36" max="36" width="9.140625" style="19" customWidth="1"/>
    <col min="37" max="37" width="1.28515625" style="19" customWidth="1"/>
    <col min="38" max="38" width="2.5703125" style="19" customWidth="1"/>
    <col min="39" max="39" width="1.28515625" style="19" customWidth="1"/>
    <col min="40" max="40" width="9.140625" style="19" customWidth="1"/>
    <col min="41" max="41" width="1.28515625" style="19" customWidth="1"/>
    <col min="42" max="42" width="2.5703125" style="19" customWidth="1"/>
    <col min="43" max="43" width="1.28515625" style="19" customWidth="1"/>
    <col min="44" max="44" width="11.7109375" style="19" customWidth="1"/>
    <col min="45" max="46" width="1.28515625" style="19" customWidth="1"/>
    <col min="47" max="47" width="13" style="19" customWidth="1"/>
    <col min="48" max="48" width="7.7109375" style="19" customWidth="1"/>
    <col min="49" max="49" width="0.28515625" style="19" customWidth="1"/>
    <col min="50" max="16384" width="9.140625" style="19"/>
  </cols>
  <sheetData>
    <row r="1" spans="1:48" ht="30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  <c r="AT1" s="249"/>
      <c r="AU1" s="249"/>
      <c r="AV1" s="25"/>
    </row>
    <row r="2" spans="1:48" ht="30" customHeight="1" x14ac:dyDescent="0.2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  <c r="AK2" s="249"/>
      <c r="AL2" s="249"/>
      <c r="AM2" s="249"/>
      <c r="AN2" s="249"/>
      <c r="AO2" s="249"/>
      <c r="AP2" s="249"/>
      <c r="AQ2" s="249"/>
      <c r="AR2" s="249"/>
      <c r="AS2" s="249"/>
      <c r="AT2" s="249"/>
      <c r="AU2" s="249"/>
      <c r="AV2" s="25"/>
    </row>
    <row r="3" spans="1:48" ht="30" customHeight="1" x14ac:dyDescent="0.2">
      <c r="A3" s="249" t="s">
        <v>304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5"/>
    </row>
    <row r="4" spans="1:48" ht="30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</row>
    <row r="5" spans="1:48" s="20" customFormat="1" ht="30" customHeight="1" x14ac:dyDescent="0.2">
      <c r="A5" s="248" t="s">
        <v>307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  <c r="AU5" s="248"/>
      <c r="AV5" s="248"/>
    </row>
    <row r="6" spans="1:48" ht="30" customHeight="1" x14ac:dyDescent="0.2">
      <c r="H6" s="250" t="s">
        <v>280</v>
      </c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B6" s="250" t="s">
        <v>305</v>
      </c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0"/>
      <c r="AR6" s="250"/>
    </row>
    <row r="7" spans="1:48" ht="36.75" customHeight="1" x14ac:dyDescent="0.2">
      <c r="A7" s="250" t="s">
        <v>15</v>
      </c>
      <c r="B7" s="250"/>
      <c r="C7" s="250"/>
      <c r="D7" s="250"/>
      <c r="E7" s="250"/>
      <c r="F7" s="250"/>
      <c r="H7" s="250" t="s">
        <v>16</v>
      </c>
      <c r="I7" s="250"/>
      <c r="J7" s="250"/>
      <c r="L7" s="250" t="s">
        <v>17</v>
      </c>
      <c r="M7" s="250"/>
      <c r="N7" s="250"/>
      <c r="P7" s="250" t="s">
        <v>18</v>
      </c>
      <c r="Q7" s="250"/>
      <c r="R7" s="250"/>
      <c r="S7" s="250"/>
      <c r="T7" s="250"/>
      <c r="V7" s="250" t="s">
        <v>19</v>
      </c>
      <c r="W7" s="250"/>
      <c r="X7" s="250"/>
      <c r="Y7" s="250"/>
      <c r="Z7" s="250"/>
      <c r="AB7" s="250" t="s">
        <v>16</v>
      </c>
      <c r="AC7" s="250"/>
      <c r="AD7" s="250"/>
      <c r="AE7" s="250"/>
      <c r="AF7" s="250"/>
      <c r="AH7" s="250" t="s">
        <v>17</v>
      </c>
      <c r="AI7" s="250"/>
      <c r="AJ7" s="250"/>
      <c r="AL7" s="250" t="s">
        <v>18</v>
      </c>
      <c r="AM7" s="250"/>
      <c r="AN7" s="250"/>
      <c r="AP7" s="250" t="s">
        <v>19</v>
      </c>
      <c r="AQ7" s="250"/>
      <c r="AR7" s="250"/>
    </row>
    <row r="8" spans="1:48" ht="38.25" customHeight="1" x14ac:dyDescent="0.2">
      <c r="A8" s="274" t="s">
        <v>20</v>
      </c>
      <c r="B8" s="274"/>
      <c r="C8" s="274"/>
      <c r="D8" s="274"/>
      <c r="E8" s="274"/>
      <c r="F8" s="274"/>
      <c r="H8" s="273">
        <v>58593750</v>
      </c>
      <c r="I8" s="273"/>
      <c r="J8" s="273"/>
      <c r="K8" s="21"/>
      <c r="L8" s="273">
        <v>6233</v>
      </c>
      <c r="M8" s="273"/>
      <c r="N8" s="273"/>
      <c r="O8" s="21"/>
      <c r="P8" s="274" t="s">
        <v>21</v>
      </c>
      <c r="Q8" s="274"/>
      <c r="R8" s="274"/>
      <c r="S8" s="274"/>
      <c r="T8" s="274"/>
      <c r="U8" s="21"/>
      <c r="V8" s="275">
        <v>0.221344441997158</v>
      </c>
      <c r="W8" s="275"/>
      <c r="X8" s="275"/>
      <c r="Y8" s="275"/>
      <c r="Z8" s="275"/>
      <c r="AA8" s="21"/>
      <c r="AB8" s="273">
        <v>0</v>
      </c>
      <c r="AC8" s="273"/>
      <c r="AD8" s="273"/>
      <c r="AE8" s="273"/>
      <c r="AF8" s="273"/>
      <c r="AG8" s="21"/>
      <c r="AH8" s="273">
        <v>0</v>
      </c>
      <c r="AI8" s="273"/>
      <c r="AJ8" s="273"/>
      <c r="AK8" s="21"/>
      <c r="AL8" s="274">
        <v>0</v>
      </c>
      <c r="AM8" s="274"/>
      <c r="AN8" s="274"/>
      <c r="AO8" s="21"/>
      <c r="AP8" s="275">
        <v>0</v>
      </c>
      <c r="AQ8" s="275"/>
      <c r="AR8" s="275"/>
    </row>
    <row r="9" spans="1:48" ht="38.25" customHeight="1" x14ac:dyDescent="0.2">
      <c r="A9" s="15"/>
      <c r="B9" s="15"/>
      <c r="C9" s="15"/>
      <c r="D9" s="15"/>
      <c r="E9" s="15"/>
      <c r="F9" s="15"/>
      <c r="H9" s="9"/>
      <c r="I9" s="9"/>
      <c r="J9" s="9"/>
      <c r="K9" s="21"/>
      <c r="L9" s="9"/>
      <c r="M9" s="9"/>
      <c r="N9" s="9"/>
      <c r="O9" s="21"/>
      <c r="P9" s="15"/>
      <c r="Q9" s="15"/>
      <c r="R9" s="15"/>
      <c r="S9" s="15"/>
      <c r="T9" s="15"/>
      <c r="U9" s="21"/>
      <c r="V9" s="165"/>
      <c r="W9" s="165"/>
      <c r="X9" s="165"/>
      <c r="Y9" s="165"/>
      <c r="Z9" s="165"/>
      <c r="AA9" s="21"/>
      <c r="AB9" s="9"/>
      <c r="AC9" s="9"/>
      <c r="AD9" s="9"/>
      <c r="AE9" s="9"/>
      <c r="AF9" s="9"/>
      <c r="AG9" s="21"/>
      <c r="AH9" s="9"/>
      <c r="AI9" s="9"/>
      <c r="AJ9" s="9"/>
      <c r="AK9" s="21"/>
      <c r="AL9" s="15"/>
      <c r="AM9" s="15"/>
      <c r="AN9" s="15"/>
      <c r="AO9" s="21"/>
      <c r="AP9" s="165"/>
      <c r="AQ9" s="165"/>
      <c r="AR9" s="165"/>
    </row>
    <row r="10" spans="1:48" s="20" customFormat="1" ht="30" customHeight="1" x14ac:dyDescent="0.2">
      <c r="A10" s="276" t="s">
        <v>22</v>
      </c>
      <c r="B10" s="276"/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6"/>
      <c r="W10" s="276"/>
      <c r="X10" s="276"/>
      <c r="Y10" s="276"/>
      <c r="Z10" s="276"/>
      <c r="AA10" s="276"/>
      <c r="AB10" s="276"/>
      <c r="AC10" s="276"/>
      <c r="AD10" s="276"/>
      <c r="AE10" s="276"/>
      <c r="AF10" s="276"/>
      <c r="AG10" s="276"/>
      <c r="AH10" s="276"/>
      <c r="AI10" s="276"/>
      <c r="AJ10" s="276"/>
      <c r="AK10" s="276"/>
      <c r="AL10" s="276"/>
      <c r="AM10" s="276"/>
      <c r="AN10" s="276"/>
      <c r="AO10" s="276"/>
      <c r="AP10" s="276"/>
      <c r="AQ10" s="276"/>
      <c r="AR10" s="276"/>
      <c r="AS10" s="276"/>
      <c r="AT10" s="276"/>
      <c r="AU10" s="276"/>
      <c r="AV10" s="276"/>
    </row>
    <row r="11" spans="1:48" ht="30" customHeight="1" x14ac:dyDescent="0.2">
      <c r="B11" s="250" t="s">
        <v>280</v>
      </c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X11" s="250" t="s">
        <v>305</v>
      </c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250"/>
      <c r="AN11" s="250"/>
      <c r="AO11" s="250"/>
      <c r="AP11" s="250"/>
      <c r="AQ11" s="250"/>
      <c r="AR11" s="250"/>
      <c r="AS11" s="250"/>
      <c r="AT11" s="250"/>
      <c r="AU11" s="250"/>
    </row>
    <row r="12" spans="1:48" ht="42" customHeight="1" x14ac:dyDescent="0.2">
      <c r="A12" s="1" t="s">
        <v>15</v>
      </c>
      <c r="B12" s="2" t="s">
        <v>23</v>
      </c>
      <c r="C12" s="33"/>
      <c r="D12" s="2" t="s">
        <v>24</v>
      </c>
      <c r="E12" s="33"/>
      <c r="F12" s="277" t="s">
        <v>25</v>
      </c>
      <c r="G12" s="277"/>
      <c r="H12" s="277"/>
      <c r="I12" s="33"/>
      <c r="J12" s="251" t="s">
        <v>26</v>
      </c>
      <c r="K12" s="251"/>
      <c r="L12" s="251"/>
      <c r="M12" s="33"/>
      <c r="N12" s="251" t="s">
        <v>17</v>
      </c>
      <c r="O12" s="251"/>
      <c r="P12" s="251"/>
      <c r="Q12" s="33"/>
      <c r="R12" s="251" t="s">
        <v>18</v>
      </c>
      <c r="S12" s="251"/>
      <c r="T12" s="251"/>
      <c r="U12" s="251"/>
      <c r="V12" s="251"/>
      <c r="X12" s="251" t="s">
        <v>23</v>
      </c>
      <c r="Y12" s="251"/>
      <c r="Z12" s="251"/>
      <c r="AA12" s="251"/>
      <c r="AB12" s="251"/>
      <c r="AC12" s="33"/>
      <c r="AD12" s="251" t="s">
        <v>24</v>
      </c>
      <c r="AE12" s="251"/>
      <c r="AF12" s="251"/>
      <c r="AG12" s="251"/>
      <c r="AH12" s="251"/>
      <c r="AI12" s="33"/>
      <c r="AJ12" s="277" t="s">
        <v>25</v>
      </c>
      <c r="AK12" s="277"/>
      <c r="AL12" s="277"/>
      <c r="AM12" s="33"/>
      <c r="AN12" s="251" t="s">
        <v>26</v>
      </c>
      <c r="AO12" s="251"/>
      <c r="AP12" s="251"/>
      <c r="AQ12" s="33"/>
      <c r="AR12" s="251" t="s">
        <v>17</v>
      </c>
      <c r="AS12" s="251"/>
      <c r="AT12" s="33"/>
      <c r="AU12" s="2" t="s">
        <v>18</v>
      </c>
    </row>
    <row r="13" spans="1:48" ht="37.5" customHeight="1" x14ac:dyDescent="0.2">
      <c r="A13" s="12" t="s">
        <v>27</v>
      </c>
      <c r="B13" s="12" t="s">
        <v>28</v>
      </c>
      <c r="C13" s="21"/>
      <c r="D13" s="12" t="s">
        <v>29</v>
      </c>
      <c r="E13" s="21"/>
      <c r="F13" s="274" t="s">
        <v>30</v>
      </c>
      <c r="G13" s="274"/>
      <c r="H13" s="274"/>
      <c r="I13" s="21"/>
      <c r="J13" s="273">
        <v>58593750</v>
      </c>
      <c r="K13" s="273"/>
      <c r="L13" s="273"/>
      <c r="M13" s="21"/>
      <c r="N13" s="273">
        <v>6136</v>
      </c>
      <c r="O13" s="273"/>
      <c r="P13" s="273"/>
      <c r="Q13" s="21"/>
      <c r="R13" s="274" t="s">
        <v>31</v>
      </c>
      <c r="S13" s="274"/>
      <c r="T13" s="274"/>
      <c r="U13" s="274"/>
      <c r="V13" s="274"/>
      <c r="W13" s="21"/>
      <c r="X13" s="274" t="s">
        <v>28</v>
      </c>
      <c r="Y13" s="274"/>
      <c r="Z13" s="274"/>
      <c r="AA13" s="274"/>
      <c r="AB13" s="274"/>
      <c r="AC13" s="21"/>
      <c r="AD13" s="274" t="s">
        <v>29</v>
      </c>
      <c r="AE13" s="274"/>
      <c r="AF13" s="274"/>
      <c r="AG13" s="274"/>
      <c r="AH13" s="274"/>
      <c r="AI13" s="21"/>
      <c r="AJ13" s="274" t="s">
        <v>30</v>
      </c>
      <c r="AK13" s="274"/>
      <c r="AL13" s="274"/>
      <c r="AM13" s="21"/>
      <c r="AN13" s="273">
        <v>58593750</v>
      </c>
      <c r="AO13" s="273"/>
      <c r="AP13" s="273"/>
      <c r="AQ13" s="21"/>
      <c r="AR13" s="273">
        <v>6336</v>
      </c>
      <c r="AS13" s="273"/>
      <c r="AT13" s="21"/>
      <c r="AU13" s="12" t="s">
        <v>31</v>
      </c>
    </row>
  </sheetData>
  <mergeCells count="48">
    <mergeCell ref="AD13:AH13"/>
    <mergeCell ref="AJ13:AL13"/>
    <mergeCell ref="AN13:AP13"/>
    <mergeCell ref="AR13:AS13"/>
    <mergeCell ref="F13:H13"/>
    <mergeCell ref="J13:L13"/>
    <mergeCell ref="N13:P13"/>
    <mergeCell ref="R13:V13"/>
    <mergeCell ref="X13:AB13"/>
    <mergeCell ref="A10:AV10"/>
    <mergeCell ref="B11:V11"/>
    <mergeCell ref="X11:AU11"/>
    <mergeCell ref="F12:H12"/>
    <mergeCell ref="J12:L12"/>
    <mergeCell ref="N12:P12"/>
    <mergeCell ref="R12:V12"/>
    <mergeCell ref="X12:AB12"/>
    <mergeCell ref="AD12:AH12"/>
    <mergeCell ref="AJ12:AL12"/>
    <mergeCell ref="AN12:AP12"/>
    <mergeCell ref="AR12:AS12"/>
    <mergeCell ref="A1:AU1"/>
    <mergeCell ref="A2:AU2"/>
    <mergeCell ref="A3:AU3"/>
    <mergeCell ref="AB8:AF8"/>
    <mergeCell ref="AH8:AJ8"/>
    <mergeCell ref="AL8:AN8"/>
    <mergeCell ref="AP8:AR8"/>
    <mergeCell ref="A7:F7"/>
    <mergeCell ref="H7:J7"/>
    <mergeCell ref="L7:N7"/>
    <mergeCell ref="A8:F8"/>
    <mergeCell ref="H8:J8"/>
    <mergeCell ref="L8:N8"/>
    <mergeCell ref="P8:T8"/>
    <mergeCell ref="V8:Z8"/>
    <mergeCell ref="P7:T7"/>
    <mergeCell ref="AL7:AN7"/>
    <mergeCell ref="AP7:AR7"/>
    <mergeCell ref="H6:Z6"/>
    <mergeCell ref="AB6:AR6"/>
    <mergeCell ref="A5:M5"/>
    <mergeCell ref="N5:Z5"/>
    <mergeCell ref="AA5:AM5"/>
    <mergeCell ref="AN5:AV5"/>
    <mergeCell ref="V7:Z7"/>
    <mergeCell ref="AB7:AF7"/>
    <mergeCell ref="AH7:AJ7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H17"/>
  <sheetViews>
    <sheetView rightToLeft="1" view="pageBreakPreview" zoomScaleNormal="100" zoomScaleSheetLayoutView="100" workbookViewId="0">
      <selection activeCell="M18" sqref="M18"/>
    </sheetView>
  </sheetViews>
  <sheetFormatPr defaultRowHeight="30" customHeight="1" x14ac:dyDescent="0.2"/>
  <cols>
    <col min="1" max="1" width="5.140625" style="19" customWidth="1"/>
    <col min="2" max="2" width="25.28515625" style="19" customWidth="1"/>
    <col min="3" max="3" width="0.7109375" style="19" customWidth="1"/>
    <col min="4" max="4" width="2.5703125" style="77" customWidth="1"/>
    <col min="5" max="5" width="10.42578125" style="77" customWidth="1"/>
    <col min="6" max="6" width="0.7109375" style="19" customWidth="1"/>
    <col min="7" max="7" width="19.42578125" style="19" customWidth="1"/>
    <col min="8" max="8" width="0.5703125" style="19" customWidth="1"/>
    <col min="9" max="9" width="17.42578125" style="19" customWidth="1"/>
    <col min="10" max="10" width="0.5703125" style="19" customWidth="1"/>
    <col min="11" max="11" width="13" style="19" customWidth="1"/>
    <col min="12" max="12" width="0.5703125" style="19" customWidth="1"/>
    <col min="13" max="13" width="16.85546875" style="19" customWidth="1"/>
    <col min="14" max="14" width="0.28515625" style="19" customWidth="1"/>
    <col min="15" max="15" width="10.28515625" style="19" customWidth="1"/>
    <col min="16" max="16" width="0.42578125" style="19" customWidth="1"/>
    <col min="17" max="17" width="14.85546875" style="19" customWidth="1"/>
    <col min="18" max="18" width="0.5703125" style="19" customWidth="1"/>
    <col min="19" max="19" width="12.7109375" style="19" customWidth="1"/>
    <col min="20" max="20" width="0.7109375" style="19" customWidth="1"/>
    <col min="21" max="21" width="16" style="77" customWidth="1"/>
    <col min="22" max="22" width="0.5703125" style="77" customWidth="1"/>
    <col min="23" max="23" width="16.42578125" style="77" customWidth="1"/>
    <col min="24" max="24" width="0.7109375" style="77" customWidth="1"/>
    <col min="25" max="25" width="18" style="77" customWidth="1"/>
    <col min="26" max="26" width="0.7109375" style="77" customWidth="1"/>
    <col min="27" max="27" width="12.140625" style="77" customWidth="1"/>
    <col min="28" max="28" width="0.28515625" style="19" customWidth="1"/>
    <col min="29" max="29" width="20.7109375" style="19" customWidth="1"/>
    <col min="30" max="30" width="20.5703125" style="37" bestFit="1" customWidth="1"/>
    <col min="31" max="32" width="18.7109375" style="168" bestFit="1" customWidth="1"/>
    <col min="33" max="33" width="9.5703125" style="168" bestFit="1" customWidth="1"/>
    <col min="34" max="16384" width="9.140625" style="19"/>
  </cols>
  <sheetData>
    <row r="1" spans="1:34" ht="30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</row>
    <row r="2" spans="1:34" ht="30" customHeight="1" x14ac:dyDescent="0.2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</row>
    <row r="3" spans="1:34" ht="30" customHeight="1" x14ac:dyDescent="0.2">
      <c r="A3" s="249" t="s">
        <v>304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</row>
    <row r="4" spans="1:34" s="20" customFormat="1" ht="30" customHeight="1" x14ac:dyDescent="0.2">
      <c r="A4" s="248" t="s">
        <v>245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D4" s="64"/>
      <c r="AE4" s="193"/>
      <c r="AF4" s="193"/>
      <c r="AG4" s="193"/>
    </row>
    <row r="5" spans="1:34" ht="30" customHeight="1" x14ac:dyDescent="0.2">
      <c r="D5" s="196"/>
      <c r="E5" s="250" t="s">
        <v>280</v>
      </c>
      <c r="F5" s="250"/>
      <c r="G5" s="250"/>
      <c r="H5" s="250"/>
      <c r="I5" s="250"/>
      <c r="K5" s="250" t="s">
        <v>2</v>
      </c>
      <c r="L5" s="250"/>
      <c r="M5" s="250"/>
      <c r="N5" s="250"/>
      <c r="O5" s="250"/>
      <c r="P5" s="250"/>
      <c r="Q5" s="250"/>
      <c r="S5" s="250" t="s">
        <v>305</v>
      </c>
      <c r="T5" s="250"/>
      <c r="U5" s="250"/>
      <c r="V5" s="250"/>
      <c r="W5" s="250"/>
      <c r="X5" s="250"/>
      <c r="Y5" s="250"/>
      <c r="Z5" s="250"/>
      <c r="AA5" s="250"/>
    </row>
    <row r="6" spans="1:34" ht="30" customHeight="1" x14ac:dyDescent="0.2">
      <c r="D6" s="249" t="s">
        <v>35</v>
      </c>
      <c r="E6" s="249"/>
      <c r="F6" s="33"/>
      <c r="G6" s="278" t="s">
        <v>7</v>
      </c>
      <c r="H6" s="33"/>
      <c r="I6" s="278" t="s">
        <v>8</v>
      </c>
      <c r="K6" s="251" t="s">
        <v>32</v>
      </c>
      <c r="L6" s="251"/>
      <c r="M6" s="251"/>
      <c r="N6" s="33"/>
      <c r="O6" s="251" t="s">
        <v>33</v>
      </c>
      <c r="P6" s="251"/>
      <c r="Q6" s="251"/>
      <c r="S6" s="278" t="s">
        <v>6</v>
      </c>
      <c r="T6" s="33"/>
      <c r="U6" s="261" t="s">
        <v>298</v>
      </c>
      <c r="V6" s="124"/>
      <c r="W6" s="263" t="s">
        <v>7</v>
      </c>
      <c r="X6" s="124"/>
      <c r="Y6" s="263" t="s">
        <v>8</v>
      </c>
      <c r="Z6" s="124"/>
      <c r="AA6" s="261" t="s">
        <v>11</v>
      </c>
    </row>
    <row r="7" spans="1:34" ht="30" customHeight="1" x14ac:dyDescent="0.2">
      <c r="A7" s="250" t="s">
        <v>34</v>
      </c>
      <c r="B7" s="250"/>
      <c r="D7" s="267"/>
      <c r="E7" s="267"/>
      <c r="G7" s="267"/>
      <c r="I7" s="267"/>
      <c r="K7" s="2" t="s">
        <v>6</v>
      </c>
      <c r="L7" s="33"/>
      <c r="M7" s="2" t="s">
        <v>7</v>
      </c>
      <c r="O7" s="2" t="s">
        <v>6</v>
      </c>
      <c r="P7" s="33"/>
      <c r="Q7" s="2" t="s">
        <v>9</v>
      </c>
      <c r="S7" s="267"/>
      <c r="U7" s="262"/>
      <c r="W7" s="264"/>
      <c r="Y7" s="264"/>
      <c r="AA7" s="262"/>
    </row>
    <row r="8" spans="1:34" ht="30" customHeight="1" x14ac:dyDescent="0.5">
      <c r="A8" s="260" t="s">
        <v>38</v>
      </c>
      <c r="B8" s="260"/>
      <c r="C8" s="77"/>
      <c r="D8" s="280">
        <v>488982</v>
      </c>
      <c r="E8" s="280"/>
      <c r="F8" s="105"/>
      <c r="G8" s="51">
        <v>4895492190</v>
      </c>
      <c r="H8" s="105"/>
      <c r="I8" s="51">
        <v>5006113672</v>
      </c>
      <c r="J8" s="105"/>
      <c r="K8" s="51">
        <v>0</v>
      </c>
      <c r="L8" s="105"/>
      <c r="M8" s="51">
        <v>0</v>
      </c>
      <c r="N8" s="105"/>
      <c r="O8" s="154">
        <v>0</v>
      </c>
      <c r="P8" s="105"/>
      <c r="Q8" s="102">
        <v>0</v>
      </c>
      <c r="R8" s="105"/>
      <c r="S8" s="103">
        <f>D8+K8-O8</f>
        <v>488982</v>
      </c>
      <c r="T8" s="155"/>
      <c r="U8" s="205">
        <v>11530</v>
      </c>
      <c r="V8" s="155"/>
      <c r="W8" s="103">
        <v>4895492190</v>
      </c>
      <c r="X8" s="155"/>
      <c r="Y8" s="103">
        <v>5631267379.5787497</v>
      </c>
      <c r="Z8" s="155"/>
      <c r="AA8" s="156">
        <v>8.0000000000000004E-4</v>
      </c>
      <c r="AC8" s="63"/>
    </row>
    <row r="9" spans="1:34" ht="30" customHeight="1" x14ac:dyDescent="0.5">
      <c r="A9" s="260" t="s">
        <v>40</v>
      </c>
      <c r="B9" s="260"/>
      <c r="C9" s="77"/>
      <c r="D9" s="281">
        <v>3480403</v>
      </c>
      <c r="E9" s="281"/>
      <c r="F9" s="105"/>
      <c r="G9" s="51">
        <v>35713655387</v>
      </c>
      <c r="H9" s="105"/>
      <c r="I9" s="51">
        <v>34675793464</v>
      </c>
      <c r="J9" s="105"/>
      <c r="K9" s="51">
        <v>565725</v>
      </c>
      <c r="L9" s="105"/>
      <c r="M9" s="51">
        <v>6093869694</v>
      </c>
      <c r="N9" s="105"/>
      <c r="O9" s="51">
        <v>0</v>
      </c>
      <c r="P9" s="105"/>
      <c r="Q9" s="51">
        <v>0</v>
      </c>
      <c r="R9" s="105"/>
      <c r="S9" s="103">
        <f t="shared" ref="S9:S15" si="0">D9+K9-O9</f>
        <v>4046128</v>
      </c>
      <c r="T9" s="155"/>
      <c r="U9" s="103">
        <v>10930</v>
      </c>
      <c r="V9" s="155"/>
      <c r="W9" s="103">
        <v>41807525081</v>
      </c>
      <c r="X9" s="155"/>
      <c r="Y9" s="103">
        <v>44171662827.389999</v>
      </c>
      <c r="Z9" s="155"/>
      <c r="AA9" s="156">
        <v>5.8999999999999999E-3</v>
      </c>
      <c r="AC9" s="63"/>
      <c r="AE9" s="195"/>
      <c r="AF9" s="195"/>
      <c r="AG9" s="195"/>
      <c r="AH9" s="204"/>
    </row>
    <row r="10" spans="1:34" ht="30" customHeight="1" x14ac:dyDescent="0.5">
      <c r="A10" s="260" t="s">
        <v>285</v>
      </c>
      <c r="B10" s="260"/>
      <c r="C10" s="77"/>
      <c r="D10" s="281">
        <v>740000</v>
      </c>
      <c r="E10" s="281"/>
      <c r="F10" s="105"/>
      <c r="G10" s="51">
        <v>10023814152</v>
      </c>
      <c r="H10" s="51"/>
      <c r="I10" s="51">
        <v>9423795938</v>
      </c>
      <c r="J10" s="51"/>
      <c r="K10" s="51">
        <v>0</v>
      </c>
      <c r="L10" s="105"/>
      <c r="M10" s="51">
        <v>0</v>
      </c>
      <c r="N10" s="105"/>
      <c r="O10" s="51">
        <v>0</v>
      </c>
      <c r="P10" s="105"/>
      <c r="Q10" s="51">
        <v>0</v>
      </c>
      <c r="R10" s="105"/>
      <c r="S10" s="103">
        <f t="shared" si="0"/>
        <v>740000</v>
      </c>
      <c r="T10" s="155"/>
      <c r="U10" s="103">
        <v>13790</v>
      </c>
      <c r="V10" s="155"/>
      <c r="W10" s="103">
        <v>10023814152</v>
      </c>
      <c r="X10" s="155"/>
      <c r="Y10" s="103">
        <v>10192482037.5</v>
      </c>
      <c r="Z10" s="155"/>
      <c r="AA10" s="156">
        <v>1.4E-3</v>
      </c>
      <c r="AC10" s="63"/>
      <c r="AE10" s="195"/>
      <c r="AF10" s="195"/>
      <c r="AG10" s="195"/>
    </row>
    <row r="11" spans="1:34" ht="30" customHeight="1" x14ac:dyDescent="0.5">
      <c r="A11" s="260" t="s">
        <v>286</v>
      </c>
      <c r="B11" s="260"/>
      <c r="C11" s="77"/>
      <c r="D11" s="281">
        <v>32347</v>
      </c>
      <c r="E11" s="281"/>
      <c r="F11" s="105"/>
      <c r="G11" s="51">
        <v>5381411665</v>
      </c>
      <c r="H11" s="51"/>
      <c r="I11" s="51">
        <v>4794917536</v>
      </c>
      <c r="J11" s="51"/>
      <c r="K11" s="51">
        <v>0</v>
      </c>
      <c r="L11" s="105"/>
      <c r="M11" s="51">
        <v>0</v>
      </c>
      <c r="N11" s="105"/>
      <c r="O11" s="51">
        <v>0</v>
      </c>
      <c r="P11" s="105"/>
      <c r="Q11" s="51">
        <v>0</v>
      </c>
      <c r="R11" s="105"/>
      <c r="S11" s="103">
        <f t="shared" si="0"/>
        <v>32347</v>
      </c>
      <c r="T11" s="155"/>
      <c r="U11" s="103">
        <v>148410</v>
      </c>
      <c r="V11" s="155"/>
      <c r="W11" s="103">
        <v>5381411665</v>
      </c>
      <c r="X11" s="155"/>
      <c r="Y11" s="103">
        <v>5599078290</v>
      </c>
      <c r="Z11" s="155"/>
      <c r="AA11" s="156">
        <v>8.0000000000000004E-4</v>
      </c>
      <c r="AC11" s="63"/>
      <c r="AE11" s="195"/>
      <c r="AF11" s="195"/>
      <c r="AG11" s="195"/>
    </row>
    <row r="12" spans="1:34" ht="30" customHeight="1" x14ac:dyDescent="0.5">
      <c r="A12" s="260" t="s">
        <v>287</v>
      </c>
      <c r="B12" s="260"/>
      <c r="C12" s="77"/>
      <c r="D12" s="281">
        <v>35121</v>
      </c>
      <c r="E12" s="281"/>
      <c r="F12" s="105"/>
      <c r="G12" s="51">
        <v>4540277251</v>
      </c>
      <c r="H12" s="51"/>
      <c r="I12" s="51">
        <v>4110240856</v>
      </c>
      <c r="J12" s="51"/>
      <c r="K12" s="51">
        <v>0</v>
      </c>
      <c r="L12" s="105"/>
      <c r="M12" s="51">
        <v>0</v>
      </c>
      <c r="N12" s="105"/>
      <c r="O12" s="51">
        <v>0</v>
      </c>
      <c r="P12" s="105"/>
      <c r="Q12" s="51">
        <v>0</v>
      </c>
      <c r="R12" s="105"/>
      <c r="S12" s="103">
        <f t="shared" si="0"/>
        <v>35121</v>
      </c>
      <c r="T12" s="155"/>
      <c r="U12" s="103">
        <v>137920</v>
      </c>
      <c r="V12" s="155"/>
      <c r="W12" s="103">
        <v>4540277251</v>
      </c>
      <c r="X12" s="155"/>
      <c r="Y12" s="103">
        <v>4838136202.6199999</v>
      </c>
      <c r="Z12" s="155"/>
      <c r="AA12" s="156">
        <v>5.9999999999999995E-4</v>
      </c>
      <c r="AC12" s="63"/>
      <c r="AE12" s="195"/>
      <c r="AF12" s="195"/>
      <c r="AG12" s="195"/>
    </row>
    <row r="13" spans="1:34" ht="30" customHeight="1" x14ac:dyDescent="0.5">
      <c r="A13" s="260" t="s">
        <v>308</v>
      </c>
      <c r="B13" s="260"/>
      <c r="C13" s="77"/>
      <c r="D13" s="281">
        <v>0</v>
      </c>
      <c r="E13" s="281"/>
      <c r="F13" s="51"/>
      <c r="G13" s="51">
        <v>0</v>
      </c>
      <c r="H13" s="51"/>
      <c r="I13" s="51">
        <v>0</v>
      </c>
      <c r="J13" s="51"/>
      <c r="K13" s="51">
        <v>2500</v>
      </c>
      <c r="L13" s="105"/>
      <c r="M13" s="51">
        <v>110687603</v>
      </c>
      <c r="N13" s="105"/>
      <c r="O13" s="282">
        <v>0</v>
      </c>
      <c r="P13" s="282"/>
      <c r="Q13" s="282">
        <v>0</v>
      </c>
      <c r="R13" s="282"/>
      <c r="S13" s="103">
        <f t="shared" si="0"/>
        <v>2500</v>
      </c>
      <c r="T13" s="155"/>
      <c r="U13" s="103">
        <v>44827</v>
      </c>
      <c r="V13" s="155"/>
      <c r="W13" s="103">
        <v>110687603</v>
      </c>
      <c r="X13" s="155"/>
      <c r="Y13" s="103">
        <v>111400698.375</v>
      </c>
      <c r="Z13" s="155"/>
      <c r="AA13" s="156">
        <v>0</v>
      </c>
      <c r="AC13" s="63"/>
      <c r="AE13" s="195"/>
      <c r="AF13" s="195"/>
      <c r="AG13" s="195"/>
    </row>
    <row r="14" spans="1:34" ht="30" customHeight="1" x14ac:dyDescent="0.5">
      <c r="A14" s="260" t="s">
        <v>309</v>
      </c>
      <c r="B14" s="260"/>
      <c r="D14" s="282">
        <v>0</v>
      </c>
      <c r="E14" s="282"/>
      <c r="F14" s="51"/>
      <c r="G14" s="51">
        <v>0</v>
      </c>
      <c r="H14" s="51"/>
      <c r="I14" s="51">
        <v>0</v>
      </c>
      <c r="J14" s="51"/>
      <c r="K14" s="51">
        <v>9500</v>
      </c>
      <c r="L14" s="105"/>
      <c r="M14" s="51">
        <v>2164212504</v>
      </c>
      <c r="N14" s="105"/>
      <c r="O14" s="282">
        <v>0</v>
      </c>
      <c r="P14" s="282"/>
      <c r="Q14" s="282">
        <v>0</v>
      </c>
      <c r="R14" s="282"/>
      <c r="S14" s="103">
        <f t="shared" si="0"/>
        <v>9500</v>
      </c>
      <c r="T14" s="155"/>
      <c r="U14" s="103">
        <v>229989</v>
      </c>
      <c r="V14" s="155"/>
      <c r="W14" s="103">
        <v>2164212504</v>
      </c>
      <c r="X14" s="155"/>
      <c r="Y14" s="103">
        <v>2171895371.7750001</v>
      </c>
      <c r="Z14" s="155"/>
      <c r="AA14" s="156">
        <v>2.9999999999999997E-4</v>
      </c>
      <c r="AC14" s="63"/>
      <c r="AE14" s="195"/>
      <c r="AF14" s="195"/>
      <c r="AG14" s="195"/>
    </row>
    <row r="15" spans="1:34" ht="30" customHeight="1" x14ac:dyDescent="0.5">
      <c r="A15" s="260" t="s">
        <v>310</v>
      </c>
      <c r="B15" s="260"/>
      <c r="D15" s="282">
        <v>0</v>
      </c>
      <c r="E15" s="282"/>
      <c r="F15" s="51"/>
      <c r="G15" s="51">
        <v>0</v>
      </c>
      <c r="H15" s="51"/>
      <c r="I15" s="51">
        <v>0</v>
      </c>
      <c r="J15" s="51"/>
      <c r="K15" s="51">
        <v>10041259</v>
      </c>
      <c r="L15" s="105"/>
      <c r="M15" s="51">
        <v>199999989335</v>
      </c>
      <c r="N15" s="105"/>
      <c r="O15" s="282">
        <v>0</v>
      </c>
      <c r="P15" s="282"/>
      <c r="Q15" s="282">
        <v>0</v>
      </c>
      <c r="R15" s="282"/>
      <c r="S15" s="103">
        <f t="shared" si="0"/>
        <v>10041259</v>
      </c>
      <c r="T15" s="155"/>
      <c r="U15" s="103">
        <v>173300</v>
      </c>
      <c r="V15" s="155"/>
      <c r="W15" s="103">
        <v>199999989335</v>
      </c>
      <c r="X15" s="155"/>
      <c r="Y15" s="103">
        <v>203546361189</v>
      </c>
      <c r="Z15" s="155"/>
      <c r="AA15" s="156">
        <v>2.3699999999999999E-2</v>
      </c>
      <c r="AC15" s="63"/>
    </row>
    <row r="16" spans="1:34" s="29" customFormat="1" ht="30" customHeight="1" thickBot="1" x14ac:dyDescent="0.3">
      <c r="A16" s="249" t="s">
        <v>14</v>
      </c>
      <c r="B16" s="249"/>
      <c r="D16" s="279">
        <f>SUM(D8:E15)</f>
        <v>4776853</v>
      </c>
      <c r="E16" s="279"/>
      <c r="G16" s="39">
        <f>SUM(G8:G12)</f>
        <v>60554650645</v>
      </c>
      <c r="I16" s="39">
        <f>SUM(I8:I12)</f>
        <v>58010861466</v>
      </c>
      <c r="K16" s="39">
        <f>SUM(K8:K15)</f>
        <v>10618984</v>
      </c>
      <c r="M16" s="40">
        <f>SUM(M8:M15)</f>
        <v>208368759136</v>
      </c>
      <c r="O16" s="316">
        <f>SUM(O8:O12)</f>
        <v>0</v>
      </c>
      <c r="Q16" s="40">
        <f>SUM(Q8:Q12)</f>
        <v>0</v>
      </c>
      <c r="S16" s="39">
        <f>SUM(S8:S15)</f>
        <v>15395837</v>
      </c>
      <c r="U16" s="157"/>
      <c r="V16" s="87"/>
      <c r="W16" s="158">
        <f>SUM(W8:W15)</f>
        <v>268923409781</v>
      </c>
      <c r="X16" s="87"/>
      <c r="Y16" s="158">
        <f>SUM(Y8:Y15)</f>
        <v>276262283996.23877</v>
      </c>
      <c r="Z16" s="87"/>
      <c r="AA16" s="159">
        <f>SUM(AA8:AA15)</f>
        <v>3.3500000000000002E-2</v>
      </c>
      <c r="AD16" s="66"/>
      <c r="AE16" s="194"/>
      <c r="AF16" s="194"/>
      <c r="AG16" s="194"/>
    </row>
    <row r="17" ht="30" customHeight="1" thickTop="1" x14ac:dyDescent="0.2"/>
  </sheetData>
  <mergeCells count="42">
    <mergeCell ref="Q13:R13"/>
    <mergeCell ref="Q14:R14"/>
    <mergeCell ref="Q15:R15"/>
    <mergeCell ref="D15:E15"/>
    <mergeCell ref="D14:E14"/>
    <mergeCell ref="O13:P13"/>
    <mergeCell ref="O14:P14"/>
    <mergeCell ref="O15:P15"/>
    <mergeCell ref="A16:B16"/>
    <mergeCell ref="D16:E16"/>
    <mergeCell ref="A8:B8"/>
    <mergeCell ref="D8:E8"/>
    <mergeCell ref="A10:B10"/>
    <mergeCell ref="A11:B11"/>
    <mergeCell ref="A12:B12"/>
    <mergeCell ref="D10:E10"/>
    <mergeCell ref="D11:E11"/>
    <mergeCell ref="D12:E12"/>
    <mergeCell ref="A13:B13"/>
    <mergeCell ref="A14:B14"/>
    <mergeCell ref="A15:B15"/>
    <mergeCell ref="D13:E13"/>
    <mergeCell ref="A9:B9"/>
    <mergeCell ref="D9:E9"/>
    <mergeCell ref="A1:AA1"/>
    <mergeCell ref="A2:AA2"/>
    <mergeCell ref="A3:AA3"/>
    <mergeCell ref="E5:I5"/>
    <mergeCell ref="K5:Q5"/>
    <mergeCell ref="S5:AA5"/>
    <mergeCell ref="A4:AA4"/>
    <mergeCell ref="S6:S7"/>
    <mergeCell ref="U6:U7"/>
    <mergeCell ref="W6:W7"/>
    <mergeCell ref="Y6:Y7"/>
    <mergeCell ref="AA6:AA7"/>
    <mergeCell ref="K6:M6"/>
    <mergeCell ref="O6:Q6"/>
    <mergeCell ref="A7:B7"/>
    <mergeCell ref="G6:G7"/>
    <mergeCell ref="I6:I7"/>
    <mergeCell ref="D6:E7"/>
  </mergeCells>
  <pageMargins left="0.39" right="0.39" top="0.39" bottom="0.39" header="0" footer="0"/>
  <pageSetup scale="6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Q68"/>
  <sheetViews>
    <sheetView rightToLeft="1" view="pageBreakPreview" topLeftCell="A51" zoomScaleNormal="100" zoomScaleSheetLayoutView="100" workbookViewId="0">
      <selection activeCell="H68" sqref="H68"/>
    </sheetView>
  </sheetViews>
  <sheetFormatPr defaultRowHeight="24.95" customHeight="1" x14ac:dyDescent="0.25"/>
  <cols>
    <col min="1" max="1" width="5.140625" style="19" customWidth="1"/>
    <col min="2" max="2" width="53.42578125" style="19" customWidth="1"/>
    <col min="3" max="3" width="0.5703125" style="19" customWidth="1"/>
    <col min="4" max="4" width="18.7109375" style="19" bestFit="1" customWidth="1"/>
    <col min="5" max="5" width="0.5703125" style="19" customWidth="1"/>
    <col min="6" max="6" width="20.7109375" style="19" bestFit="1" customWidth="1"/>
    <col min="7" max="7" width="0.5703125" style="19" customWidth="1"/>
    <col min="8" max="8" width="19.85546875" style="19" bestFit="1" customWidth="1"/>
    <col min="9" max="9" width="0.28515625" style="19" customWidth="1"/>
    <col min="10" max="10" width="20.5703125" style="19" bestFit="1" customWidth="1"/>
    <col min="11" max="11" width="0.42578125" style="19" customWidth="1"/>
    <col min="12" max="12" width="19.42578125" style="20" customWidth="1"/>
    <col min="13" max="13" width="0.28515625" style="19" customWidth="1"/>
    <col min="14" max="14" width="48.28515625" style="315" customWidth="1"/>
    <col min="15" max="15" width="17.85546875" style="310" customWidth="1"/>
    <col min="16" max="16" width="14.140625" style="109" bestFit="1" customWidth="1"/>
    <col min="17" max="17" width="11.5703125" style="99" bestFit="1" customWidth="1"/>
    <col min="18" max="16384" width="9.140625" style="19"/>
  </cols>
  <sheetData>
    <row r="1" spans="1:17" ht="30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N1" s="311"/>
      <c r="O1" s="306"/>
      <c r="P1" s="107"/>
      <c r="Q1" s="94"/>
    </row>
    <row r="2" spans="1:17" ht="30" customHeight="1" x14ac:dyDescent="0.2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N2" s="312"/>
      <c r="O2" s="307"/>
      <c r="P2" s="107"/>
      <c r="Q2" s="96"/>
    </row>
    <row r="3" spans="1:17" ht="30" customHeight="1" x14ac:dyDescent="0.2">
      <c r="A3" s="249" t="s">
        <v>304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N3" s="312"/>
      <c r="O3" s="307"/>
      <c r="P3" s="107"/>
      <c r="Q3" s="96"/>
    </row>
    <row r="4" spans="1:17" ht="30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10"/>
      <c r="N4" s="312"/>
      <c r="O4" s="307"/>
      <c r="P4" s="107"/>
      <c r="Q4" s="96"/>
    </row>
    <row r="5" spans="1:17" s="20" customFormat="1" ht="30" customHeight="1" x14ac:dyDescent="0.2">
      <c r="A5" s="248" t="s">
        <v>246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N5" s="312"/>
      <c r="O5" s="307"/>
      <c r="P5" s="107"/>
      <c r="Q5" s="96"/>
    </row>
    <row r="6" spans="1:17" ht="30" customHeight="1" x14ac:dyDescent="0.2">
      <c r="D6" s="1" t="s">
        <v>280</v>
      </c>
      <c r="F6" s="250" t="s">
        <v>2</v>
      </c>
      <c r="G6" s="250"/>
      <c r="H6" s="250"/>
      <c r="J6" s="272" t="s">
        <v>305</v>
      </c>
      <c r="K6" s="272"/>
      <c r="L6" s="272"/>
      <c r="N6" s="312"/>
      <c r="O6" s="307"/>
      <c r="P6" s="107"/>
      <c r="Q6" s="96"/>
    </row>
    <row r="7" spans="1:17" ht="30" customHeight="1" x14ac:dyDescent="0.2">
      <c r="A7" s="250" t="s">
        <v>90</v>
      </c>
      <c r="B7" s="250"/>
      <c r="D7" s="1" t="s">
        <v>91</v>
      </c>
      <c r="F7" s="1" t="s">
        <v>92</v>
      </c>
      <c r="H7" s="1" t="s">
        <v>93</v>
      </c>
      <c r="J7" s="41" t="s">
        <v>91</v>
      </c>
      <c r="L7" s="111" t="s">
        <v>11</v>
      </c>
      <c r="N7" s="312"/>
      <c r="O7" s="308"/>
      <c r="P7" s="107"/>
      <c r="Q7" s="96"/>
    </row>
    <row r="8" spans="1:17" ht="30" customHeight="1" x14ac:dyDescent="0.5">
      <c r="A8" s="284" t="s">
        <v>320</v>
      </c>
      <c r="B8" s="285"/>
      <c r="D8" s="8">
        <v>178410840226</v>
      </c>
      <c r="E8" s="21"/>
      <c r="F8" s="8">
        <v>42012998036137</v>
      </c>
      <c r="G8" s="21"/>
      <c r="H8" s="8">
        <v>42191390733938</v>
      </c>
      <c r="I8" s="21"/>
      <c r="J8" s="9">
        <f>D8+F8-H8</f>
        <v>18142425</v>
      </c>
      <c r="K8" s="21"/>
      <c r="L8" s="112">
        <v>0</v>
      </c>
      <c r="N8" s="313"/>
      <c r="O8" s="140"/>
      <c r="P8" s="107"/>
      <c r="Q8" s="96"/>
    </row>
    <row r="9" spans="1:17" ht="30" customHeight="1" x14ac:dyDescent="0.5">
      <c r="A9" s="283" t="s">
        <v>321</v>
      </c>
      <c r="B9" s="283"/>
      <c r="D9" s="9">
        <v>20096341</v>
      </c>
      <c r="E9" s="21"/>
      <c r="F9" s="9">
        <v>2209582434082</v>
      </c>
      <c r="G9" s="21"/>
      <c r="H9" s="9">
        <v>2209403146378</v>
      </c>
      <c r="I9" s="21"/>
      <c r="J9" s="9">
        <f t="shared" ref="J9:J66" si="0">D9+F9-H9</f>
        <v>199384045</v>
      </c>
      <c r="K9" s="21"/>
      <c r="L9" s="113">
        <v>0</v>
      </c>
      <c r="N9" s="313"/>
      <c r="O9" s="140"/>
      <c r="P9" s="107"/>
      <c r="Q9" s="96"/>
    </row>
    <row r="10" spans="1:17" ht="30" customHeight="1" x14ac:dyDescent="0.5">
      <c r="A10" s="283" t="s">
        <v>322</v>
      </c>
      <c r="B10" s="283"/>
      <c r="D10" s="9">
        <v>50000000</v>
      </c>
      <c r="E10" s="21"/>
      <c r="F10" s="9">
        <v>0</v>
      </c>
      <c r="G10" s="21"/>
      <c r="H10" s="9">
        <v>0</v>
      </c>
      <c r="I10" s="21"/>
      <c r="J10" s="9">
        <f t="shared" si="0"/>
        <v>50000000</v>
      </c>
      <c r="K10" s="21"/>
      <c r="L10" s="113">
        <v>1.0000000000000001E-5</v>
      </c>
      <c r="N10" s="313"/>
      <c r="O10" s="140"/>
      <c r="P10" s="107"/>
      <c r="Q10" s="96"/>
    </row>
    <row r="11" spans="1:17" ht="30" customHeight="1" x14ac:dyDescent="0.5">
      <c r="A11" s="283" t="s">
        <v>323</v>
      </c>
      <c r="B11" s="283"/>
      <c r="D11" s="9">
        <v>483500000000</v>
      </c>
      <c r="E11" s="21"/>
      <c r="F11" s="9">
        <v>0</v>
      </c>
      <c r="G11" s="21"/>
      <c r="H11" s="9">
        <v>483500000000</v>
      </c>
      <c r="I11" s="21"/>
      <c r="J11" s="9">
        <f t="shared" si="0"/>
        <v>0</v>
      </c>
      <c r="K11" s="21"/>
      <c r="L11" s="113">
        <v>0</v>
      </c>
      <c r="N11" s="313"/>
      <c r="O11" s="140"/>
      <c r="P11" s="107"/>
      <c r="Q11" s="96"/>
    </row>
    <row r="12" spans="1:17" ht="30" customHeight="1" x14ac:dyDescent="0.5">
      <c r="A12" s="283" t="s">
        <v>324</v>
      </c>
      <c r="B12" s="283"/>
      <c r="D12" s="9">
        <v>19758000</v>
      </c>
      <c r="E12" s="21"/>
      <c r="F12" s="9">
        <v>4163517786730</v>
      </c>
      <c r="G12" s="21"/>
      <c r="H12" s="9">
        <v>4116101430702</v>
      </c>
      <c r="I12" s="21"/>
      <c r="J12" s="9">
        <f t="shared" si="0"/>
        <v>47436114028</v>
      </c>
      <c r="K12" s="21"/>
      <c r="L12" s="149">
        <v>6.4000000000000003E-3</v>
      </c>
      <c r="N12" s="313"/>
      <c r="O12" s="140"/>
      <c r="P12" s="107"/>
      <c r="Q12" s="96"/>
    </row>
    <row r="13" spans="1:17" ht="30" customHeight="1" x14ac:dyDescent="0.5">
      <c r="A13" s="283" t="s">
        <v>325</v>
      </c>
      <c r="B13" s="283"/>
      <c r="D13" s="9">
        <v>175567235</v>
      </c>
      <c r="E13" s="21"/>
      <c r="F13" s="9">
        <v>734947901848</v>
      </c>
      <c r="G13" s="21"/>
      <c r="H13" s="9">
        <v>735122215378</v>
      </c>
      <c r="I13" s="21"/>
      <c r="J13" s="9">
        <f t="shared" si="0"/>
        <v>1253705</v>
      </c>
      <c r="K13" s="21"/>
      <c r="L13" s="113">
        <v>0</v>
      </c>
      <c r="N13" s="313"/>
      <c r="O13" s="140"/>
      <c r="P13" s="107"/>
      <c r="Q13" s="96"/>
    </row>
    <row r="14" spans="1:17" ht="30" customHeight="1" x14ac:dyDescent="0.5">
      <c r="A14" s="283" t="s">
        <v>326</v>
      </c>
      <c r="B14" s="283"/>
      <c r="D14" s="9">
        <v>28000000000</v>
      </c>
      <c r="E14" s="21"/>
      <c r="F14" s="9">
        <v>0</v>
      </c>
      <c r="G14" s="21"/>
      <c r="H14" s="9">
        <v>28000000000</v>
      </c>
      <c r="I14" s="21"/>
      <c r="J14" s="9">
        <f t="shared" si="0"/>
        <v>0</v>
      </c>
      <c r="K14" s="21"/>
      <c r="L14" s="113">
        <v>0</v>
      </c>
      <c r="N14" s="313"/>
      <c r="O14" s="140"/>
      <c r="P14" s="107"/>
      <c r="Q14" s="96"/>
    </row>
    <row r="15" spans="1:17" ht="30" customHeight="1" x14ac:dyDescent="0.5">
      <c r="A15" s="283" t="s">
        <v>327</v>
      </c>
      <c r="B15" s="283"/>
      <c r="D15" s="9">
        <v>5375767</v>
      </c>
      <c r="E15" s="21"/>
      <c r="F15" s="9">
        <v>1064211872990</v>
      </c>
      <c r="G15" s="21"/>
      <c r="H15" s="9">
        <v>1064204807600</v>
      </c>
      <c r="I15" s="21"/>
      <c r="J15" s="9">
        <f t="shared" si="0"/>
        <v>12441157</v>
      </c>
      <c r="K15" s="21"/>
      <c r="L15" s="113">
        <v>0</v>
      </c>
      <c r="N15" s="313"/>
      <c r="O15" s="140"/>
      <c r="P15" s="107"/>
      <c r="Q15" s="96"/>
    </row>
    <row r="16" spans="1:17" ht="30" customHeight="1" x14ac:dyDescent="0.5">
      <c r="A16" s="283" t="s">
        <v>328</v>
      </c>
      <c r="B16" s="283"/>
      <c r="D16" s="9">
        <v>20821862</v>
      </c>
      <c r="E16" s="21"/>
      <c r="F16" s="9">
        <v>3779617979769</v>
      </c>
      <c r="G16" s="21"/>
      <c r="H16" s="9">
        <v>3779629744800</v>
      </c>
      <c r="I16" s="21"/>
      <c r="J16" s="9">
        <f t="shared" si="0"/>
        <v>9056831</v>
      </c>
      <c r="K16" s="21"/>
      <c r="L16" s="113">
        <v>0</v>
      </c>
      <c r="N16" s="313"/>
      <c r="O16" s="140"/>
      <c r="P16" s="107"/>
      <c r="Q16" s="96"/>
    </row>
    <row r="17" spans="1:17" ht="30" customHeight="1" x14ac:dyDescent="0.5">
      <c r="A17" s="283" t="s">
        <v>329</v>
      </c>
      <c r="B17" s="283"/>
      <c r="D17" s="9">
        <v>5020462</v>
      </c>
      <c r="E17" s="21"/>
      <c r="F17" s="9">
        <v>739730000</v>
      </c>
      <c r="G17" s="21"/>
      <c r="H17" s="9">
        <v>744750462</v>
      </c>
      <c r="I17" s="21"/>
      <c r="J17" s="9">
        <f t="shared" si="0"/>
        <v>0</v>
      </c>
      <c r="K17" s="21"/>
      <c r="L17" s="113">
        <v>0</v>
      </c>
      <c r="N17" s="313"/>
      <c r="O17" s="140"/>
      <c r="P17" s="107"/>
      <c r="Q17" s="96"/>
    </row>
    <row r="18" spans="1:17" ht="30" customHeight="1" x14ac:dyDescent="0.5">
      <c r="A18" s="283" t="s">
        <v>330</v>
      </c>
      <c r="B18" s="283"/>
      <c r="D18" s="9">
        <v>280000000000</v>
      </c>
      <c r="E18" s="21"/>
      <c r="F18" s="9">
        <v>0</v>
      </c>
      <c r="G18" s="21"/>
      <c r="H18" s="9">
        <v>280000000000</v>
      </c>
      <c r="I18" s="21"/>
      <c r="J18" s="9">
        <f t="shared" si="0"/>
        <v>0</v>
      </c>
      <c r="K18" s="21"/>
      <c r="L18" s="113">
        <v>0</v>
      </c>
      <c r="N18" s="313"/>
      <c r="O18" s="140"/>
      <c r="P18" s="107"/>
      <c r="Q18" s="96"/>
    </row>
    <row r="19" spans="1:17" ht="30" customHeight="1" x14ac:dyDescent="0.5">
      <c r="A19" s="283" t="s">
        <v>331</v>
      </c>
      <c r="B19" s="283"/>
      <c r="D19" s="9">
        <v>1011933</v>
      </c>
      <c r="E19" s="21"/>
      <c r="F19" s="9">
        <v>2022471</v>
      </c>
      <c r="G19" s="21"/>
      <c r="H19" s="9">
        <v>2419200</v>
      </c>
      <c r="I19" s="21"/>
      <c r="J19" s="9">
        <f t="shared" si="0"/>
        <v>615204</v>
      </c>
      <c r="K19" s="21"/>
      <c r="L19" s="113">
        <v>0</v>
      </c>
      <c r="N19" s="313"/>
      <c r="O19" s="140"/>
      <c r="P19" s="107"/>
      <c r="Q19" s="96"/>
    </row>
    <row r="20" spans="1:17" ht="30" customHeight="1" x14ac:dyDescent="0.5">
      <c r="A20" s="283" t="s">
        <v>332</v>
      </c>
      <c r="B20" s="283"/>
      <c r="D20" s="9">
        <v>19720000</v>
      </c>
      <c r="E20" s="21"/>
      <c r="F20" s="9">
        <v>9802724225</v>
      </c>
      <c r="G20" s="21"/>
      <c r="H20" s="9">
        <v>9822444225</v>
      </c>
      <c r="I20" s="21"/>
      <c r="J20" s="9">
        <f t="shared" si="0"/>
        <v>0</v>
      </c>
      <c r="K20" s="21"/>
      <c r="L20" s="113">
        <v>0</v>
      </c>
      <c r="N20" s="313"/>
      <c r="O20" s="140"/>
      <c r="P20" s="107"/>
      <c r="Q20" s="96"/>
    </row>
    <row r="21" spans="1:17" ht="30" customHeight="1" x14ac:dyDescent="0.5">
      <c r="A21" s="283" t="s">
        <v>333</v>
      </c>
      <c r="B21" s="283"/>
      <c r="D21" s="9">
        <v>90000000000</v>
      </c>
      <c r="E21" s="21"/>
      <c r="F21" s="9">
        <v>0</v>
      </c>
      <c r="G21" s="21"/>
      <c r="H21" s="9">
        <v>90000000000</v>
      </c>
      <c r="I21" s="21"/>
      <c r="J21" s="9">
        <f t="shared" si="0"/>
        <v>0</v>
      </c>
      <c r="K21" s="21"/>
      <c r="L21" s="113">
        <v>0</v>
      </c>
      <c r="N21" s="313"/>
      <c r="O21" s="140"/>
      <c r="P21" s="107"/>
      <c r="Q21" s="96"/>
    </row>
    <row r="22" spans="1:17" ht="30" customHeight="1" x14ac:dyDescent="0.5">
      <c r="A22" s="283" t="s">
        <v>334</v>
      </c>
      <c r="B22" s="283"/>
      <c r="D22" s="9">
        <v>750000000000</v>
      </c>
      <c r="E22" s="21"/>
      <c r="F22" s="9">
        <v>0</v>
      </c>
      <c r="G22" s="21"/>
      <c r="H22" s="9">
        <v>750000000000</v>
      </c>
      <c r="I22" s="21"/>
      <c r="J22" s="9">
        <f t="shared" si="0"/>
        <v>0</v>
      </c>
      <c r="K22" s="21"/>
      <c r="L22" s="113">
        <v>0</v>
      </c>
      <c r="N22" s="313"/>
      <c r="O22" s="140"/>
      <c r="P22" s="107"/>
      <c r="Q22" s="96"/>
    </row>
    <row r="23" spans="1:17" ht="30" customHeight="1" x14ac:dyDescent="0.5">
      <c r="A23" s="283" t="s">
        <v>335</v>
      </c>
      <c r="B23" s="283"/>
      <c r="D23" s="9">
        <v>430000000000</v>
      </c>
      <c r="E23" s="21"/>
      <c r="F23" s="9">
        <v>0</v>
      </c>
      <c r="G23" s="21"/>
      <c r="H23" s="9">
        <v>430000000000</v>
      </c>
      <c r="I23" s="21"/>
      <c r="J23" s="9">
        <f t="shared" si="0"/>
        <v>0</v>
      </c>
      <c r="K23" s="21"/>
      <c r="L23" s="113">
        <v>0</v>
      </c>
      <c r="N23" s="313"/>
      <c r="O23" s="140"/>
      <c r="P23" s="107"/>
      <c r="Q23" s="96"/>
    </row>
    <row r="24" spans="1:17" ht="30" customHeight="1" x14ac:dyDescent="0.5">
      <c r="A24" s="283" t="s">
        <v>336</v>
      </c>
      <c r="B24" s="283"/>
      <c r="D24" s="9">
        <v>19912999</v>
      </c>
      <c r="E24" s="21"/>
      <c r="F24" s="9">
        <v>818205</v>
      </c>
      <c r="G24" s="21"/>
      <c r="H24" s="9">
        <v>1038000</v>
      </c>
      <c r="I24" s="21"/>
      <c r="J24" s="9">
        <f t="shared" si="0"/>
        <v>19693204</v>
      </c>
      <c r="K24" s="21"/>
      <c r="L24" s="113">
        <v>0</v>
      </c>
      <c r="N24" s="313"/>
      <c r="O24" s="140"/>
      <c r="P24" s="107"/>
      <c r="Q24" s="96"/>
    </row>
    <row r="25" spans="1:17" ht="30" customHeight="1" x14ac:dyDescent="0.5">
      <c r="A25" s="283" t="s">
        <v>337</v>
      </c>
      <c r="B25" s="283"/>
      <c r="D25" s="9">
        <v>82500000000</v>
      </c>
      <c r="E25" s="21"/>
      <c r="F25" s="9">
        <v>0</v>
      </c>
      <c r="G25" s="21"/>
      <c r="H25" s="9">
        <v>82500000000</v>
      </c>
      <c r="I25" s="21"/>
      <c r="J25" s="9">
        <f t="shared" si="0"/>
        <v>0</v>
      </c>
      <c r="K25" s="21"/>
      <c r="L25" s="113">
        <v>0</v>
      </c>
      <c r="N25" s="313"/>
      <c r="O25" s="140"/>
      <c r="P25" s="107"/>
      <c r="Q25" s="96"/>
    </row>
    <row r="26" spans="1:17" ht="30" customHeight="1" x14ac:dyDescent="0.5">
      <c r="A26" s="283" t="s">
        <v>338</v>
      </c>
      <c r="B26" s="283"/>
      <c r="D26" s="9">
        <v>838934</v>
      </c>
      <c r="E26" s="21"/>
      <c r="F26" s="9">
        <v>3448</v>
      </c>
      <c r="G26" s="21"/>
      <c r="H26" s="9">
        <v>842382</v>
      </c>
      <c r="I26" s="21"/>
      <c r="J26" s="9">
        <f t="shared" si="0"/>
        <v>0</v>
      </c>
      <c r="K26" s="21"/>
      <c r="L26" s="113">
        <v>0</v>
      </c>
      <c r="N26" s="313"/>
      <c r="O26" s="140"/>
      <c r="P26" s="107"/>
      <c r="Q26" s="96"/>
    </row>
    <row r="27" spans="1:17" ht="30" customHeight="1" x14ac:dyDescent="0.5">
      <c r="A27" s="283" t="s">
        <v>339</v>
      </c>
      <c r="B27" s="283"/>
      <c r="D27" s="9">
        <v>48000000000</v>
      </c>
      <c r="E27" s="21"/>
      <c r="F27" s="9">
        <v>0</v>
      </c>
      <c r="G27" s="21"/>
      <c r="H27" s="9">
        <v>48000000000</v>
      </c>
      <c r="I27" s="21"/>
      <c r="J27" s="9">
        <f t="shared" si="0"/>
        <v>0</v>
      </c>
      <c r="K27" s="21"/>
      <c r="L27" s="113">
        <v>0</v>
      </c>
      <c r="N27" s="313"/>
      <c r="O27" s="140"/>
      <c r="P27" s="107"/>
      <c r="Q27" s="96"/>
    </row>
    <row r="28" spans="1:17" ht="30" customHeight="1" x14ac:dyDescent="0.5">
      <c r="A28" s="283" t="s">
        <v>340</v>
      </c>
      <c r="B28" s="283"/>
      <c r="D28" s="9">
        <v>200000000000</v>
      </c>
      <c r="E28" s="21"/>
      <c r="F28" s="9">
        <v>0</v>
      </c>
      <c r="G28" s="21"/>
      <c r="H28" s="9">
        <v>200000000000</v>
      </c>
      <c r="I28" s="21"/>
      <c r="J28" s="9">
        <f t="shared" si="0"/>
        <v>0</v>
      </c>
      <c r="K28" s="21"/>
      <c r="L28" s="113">
        <v>0</v>
      </c>
      <c r="N28" s="313"/>
      <c r="O28" s="140"/>
      <c r="P28" s="107"/>
      <c r="Q28" s="106"/>
    </row>
    <row r="29" spans="1:17" ht="30" customHeight="1" x14ac:dyDescent="0.5">
      <c r="A29" s="283" t="s">
        <v>341</v>
      </c>
      <c r="B29" s="283"/>
      <c r="D29" s="9">
        <v>200000000000</v>
      </c>
      <c r="E29" s="21"/>
      <c r="F29" s="9">
        <v>0</v>
      </c>
      <c r="G29" s="21"/>
      <c r="H29" s="9">
        <v>200000000000</v>
      </c>
      <c r="I29" s="21"/>
      <c r="J29" s="9">
        <f t="shared" si="0"/>
        <v>0</v>
      </c>
      <c r="K29" s="21"/>
      <c r="L29" s="113">
        <v>0</v>
      </c>
      <c r="N29" s="313"/>
      <c r="O29" s="140"/>
      <c r="P29" s="107"/>
      <c r="Q29" s="106"/>
    </row>
    <row r="30" spans="1:17" ht="30" customHeight="1" x14ac:dyDescent="0.5">
      <c r="A30" s="283" t="s">
        <v>342</v>
      </c>
      <c r="B30" s="283"/>
      <c r="D30" s="9">
        <v>60000000000</v>
      </c>
      <c r="E30" s="21"/>
      <c r="F30" s="9">
        <v>0</v>
      </c>
      <c r="G30" s="21"/>
      <c r="H30" s="9">
        <v>60000000000</v>
      </c>
      <c r="I30" s="21"/>
      <c r="J30" s="9">
        <f t="shared" si="0"/>
        <v>0</v>
      </c>
      <c r="K30" s="21"/>
      <c r="L30" s="113">
        <v>0</v>
      </c>
      <c r="N30" s="313"/>
      <c r="O30" s="140"/>
      <c r="P30" s="107"/>
      <c r="Q30" s="106"/>
    </row>
    <row r="31" spans="1:17" ht="30" customHeight="1" x14ac:dyDescent="0.5">
      <c r="A31" s="283" t="s">
        <v>343</v>
      </c>
      <c r="B31" s="283"/>
      <c r="D31" s="9">
        <v>89445426</v>
      </c>
      <c r="E31" s="21"/>
      <c r="F31" s="9">
        <v>5251424408346</v>
      </c>
      <c r="G31" s="21"/>
      <c r="H31" s="9">
        <v>5251511059600</v>
      </c>
      <c r="I31" s="21"/>
      <c r="J31" s="9">
        <f t="shared" si="0"/>
        <v>2794172</v>
      </c>
      <c r="K31" s="21"/>
      <c r="L31" s="113">
        <v>0</v>
      </c>
      <c r="N31" s="313"/>
      <c r="O31" s="140"/>
      <c r="P31" s="107"/>
      <c r="Q31" s="106"/>
    </row>
    <row r="32" spans="1:17" ht="30" customHeight="1" x14ac:dyDescent="0.5">
      <c r="A32" s="283" t="s">
        <v>344</v>
      </c>
      <c r="B32" s="283"/>
      <c r="D32" s="9">
        <v>600000000000</v>
      </c>
      <c r="E32" s="21"/>
      <c r="F32" s="9">
        <v>0</v>
      </c>
      <c r="G32" s="21"/>
      <c r="H32" s="9">
        <v>600000000000</v>
      </c>
      <c r="I32" s="21"/>
      <c r="J32" s="9">
        <f t="shared" si="0"/>
        <v>0</v>
      </c>
      <c r="K32" s="21"/>
      <c r="L32" s="113">
        <v>0</v>
      </c>
      <c r="N32" s="313"/>
      <c r="O32" s="140"/>
      <c r="P32" s="107"/>
      <c r="Q32" s="106"/>
    </row>
    <row r="33" spans="1:17" ht="30" customHeight="1" x14ac:dyDescent="0.5">
      <c r="A33" s="283" t="s">
        <v>345</v>
      </c>
      <c r="B33" s="283"/>
      <c r="D33" s="9">
        <v>460000000000</v>
      </c>
      <c r="E33" s="21"/>
      <c r="F33" s="9">
        <v>0</v>
      </c>
      <c r="G33" s="21"/>
      <c r="H33" s="9">
        <v>460000000000</v>
      </c>
      <c r="I33" s="21"/>
      <c r="J33" s="9">
        <f t="shared" si="0"/>
        <v>0</v>
      </c>
      <c r="K33" s="21"/>
      <c r="L33" s="113">
        <v>0</v>
      </c>
      <c r="N33" s="313"/>
      <c r="O33" s="140"/>
      <c r="P33" s="107"/>
      <c r="Q33" s="106"/>
    </row>
    <row r="34" spans="1:17" ht="30" customHeight="1" x14ac:dyDescent="0.5">
      <c r="A34" s="283" t="s">
        <v>346</v>
      </c>
      <c r="B34" s="283"/>
      <c r="D34" s="9">
        <v>0</v>
      </c>
      <c r="E34" s="21"/>
      <c r="F34" s="9">
        <v>800000000000</v>
      </c>
      <c r="G34" s="21"/>
      <c r="H34" s="9">
        <v>800000000000</v>
      </c>
      <c r="I34" s="21"/>
      <c r="J34" s="9">
        <f t="shared" si="0"/>
        <v>0</v>
      </c>
      <c r="K34" s="21"/>
      <c r="L34" s="113">
        <v>0</v>
      </c>
      <c r="N34" s="313"/>
      <c r="O34" s="140"/>
      <c r="P34" s="107"/>
      <c r="Q34" s="106"/>
    </row>
    <row r="35" spans="1:17" ht="30" customHeight="1" x14ac:dyDescent="0.5">
      <c r="A35" s="283" t="s">
        <v>347</v>
      </c>
      <c r="B35" s="283"/>
      <c r="D35" s="9">
        <v>0</v>
      </c>
      <c r="E35" s="21"/>
      <c r="F35" s="9">
        <v>2042946316217</v>
      </c>
      <c r="G35" s="21"/>
      <c r="H35" s="9">
        <v>2042938700000</v>
      </c>
      <c r="I35" s="21"/>
      <c r="J35" s="9">
        <f t="shared" si="0"/>
        <v>7616217</v>
      </c>
      <c r="K35" s="21"/>
      <c r="L35" s="113">
        <v>0</v>
      </c>
      <c r="N35" s="313"/>
      <c r="O35" s="140"/>
      <c r="P35" s="107"/>
      <c r="Q35" s="106"/>
    </row>
    <row r="36" spans="1:17" ht="30" customHeight="1" x14ac:dyDescent="0.5">
      <c r="A36" s="283" t="s">
        <v>348</v>
      </c>
      <c r="B36" s="283"/>
      <c r="D36" s="9">
        <v>0</v>
      </c>
      <c r="E36" s="21"/>
      <c r="F36" s="9">
        <v>500000000000</v>
      </c>
      <c r="G36" s="21"/>
      <c r="H36" s="9">
        <v>500000000000</v>
      </c>
      <c r="I36" s="21"/>
      <c r="J36" s="9">
        <f t="shared" si="0"/>
        <v>0</v>
      </c>
      <c r="K36" s="21"/>
      <c r="L36" s="113">
        <v>0</v>
      </c>
      <c r="N36" s="313"/>
      <c r="O36" s="140"/>
      <c r="P36" s="107"/>
      <c r="Q36" s="106"/>
    </row>
    <row r="37" spans="1:17" ht="30" customHeight="1" x14ac:dyDescent="0.5">
      <c r="A37" s="283" t="s">
        <v>349</v>
      </c>
      <c r="B37" s="283"/>
      <c r="D37" s="9">
        <v>0</v>
      </c>
      <c r="E37" s="21"/>
      <c r="F37" s="9">
        <v>200000000000</v>
      </c>
      <c r="G37" s="21"/>
      <c r="H37" s="9">
        <v>200000000000</v>
      </c>
      <c r="I37" s="21"/>
      <c r="J37" s="9">
        <f t="shared" si="0"/>
        <v>0</v>
      </c>
      <c r="K37" s="21"/>
      <c r="L37" s="113">
        <v>0</v>
      </c>
      <c r="N37" s="313"/>
      <c r="O37" s="140"/>
      <c r="P37" s="107"/>
      <c r="Q37" s="106"/>
    </row>
    <row r="38" spans="1:17" ht="30" customHeight="1" x14ac:dyDescent="0.5">
      <c r="A38" s="283" t="s">
        <v>350</v>
      </c>
      <c r="B38" s="283"/>
      <c r="D38" s="9">
        <v>0</v>
      </c>
      <c r="E38" s="21"/>
      <c r="F38" s="9">
        <v>500000000000</v>
      </c>
      <c r="G38" s="21"/>
      <c r="H38" s="9">
        <v>500000000000</v>
      </c>
      <c r="I38" s="21"/>
      <c r="J38" s="9">
        <f t="shared" si="0"/>
        <v>0</v>
      </c>
      <c r="K38" s="21"/>
      <c r="L38" s="113">
        <v>0</v>
      </c>
      <c r="N38" s="313"/>
      <c r="O38" s="140"/>
      <c r="P38" s="107"/>
      <c r="Q38" s="106"/>
    </row>
    <row r="39" spans="1:17" ht="30" customHeight="1" x14ac:dyDescent="0.5">
      <c r="A39" s="283" t="s">
        <v>351</v>
      </c>
      <c r="B39" s="283"/>
      <c r="D39" s="9">
        <v>0</v>
      </c>
      <c r="E39" s="21"/>
      <c r="F39" s="9">
        <v>450000000000</v>
      </c>
      <c r="G39" s="21"/>
      <c r="H39" s="9">
        <v>450000000000</v>
      </c>
      <c r="I39" s="21"/>
      <c r="J39" s="9">
        <f t="shared" si="0"/>
        <v>0</v>
      </c>
      <c r="K39" s="21"/>
      <c r="L39" s="113">
        <v>0</v>
      </c>
      <c r="N39" s="313"/>
      <c r="O39" s="140"/>
      <c r="P39" s="107"/>
      <c r="Q39" s="106"/>
    </row>
    <row r="40" spans="1:17" ht="30" customHeight="1" x14ac:dyDescent="0.5">
      <c r="A40" s="283" t="s">
        <v>352</v>
      </c>
      <c r="B40" s="283"/>
      <c r="D40" s="9">
        <v>0</v>
      </c>
      <c r="E40" s="21"/>
      <c r="F40" s="9">
        <v>97000000000</v>
      </c>
      <c r="G40" s="21"/>
      <c r="H40" s="9">
        <v>97000000000</v>
      </c>
      <c r="I40" s="21"/>
      <c r="J40" s="9">
        <f t="shared" si="0"/>
        <v>0</v>
      </c>
      <c r="K40" s="21"/>
      <c r="L40" s="113">
        <v>0</v>
      </c>
      <c r="N40" s="313"/>
      <c r="O40" s="140"/>
      <c r="P40" s="107"/>
      <c r="Q40" s="106"/>
    </row>
    <row r="41" spans="1:17" ht="30" customHeight="1" x14ac:dyDescent="0.5">
      <c r="A41" s="283" t="s">
        <v>353</v>
      </c>
      <c r="B41" s="283"/>
      <c r="D41" s="9">
        <v>0</v>
      </c>
      <c r="E41" s="21"/>
      <c r="F41" s="9">
        <v>100000000000</v>
      </c>
      <c r="G41" s="21"/>
      <c r="H41" s="9">
        <v>100000000000</v>
      </c>
      <c r="I41" s="21"/>
      <c r="J41" s="9">
        <f t="shared" si="0"/>
        <v>0</v>
      </c>
      <c r="K41" s="21"/>
      <c r="L41" s="113">
        <v>0</v>
      </c>
      <c r="N41" s="313"/>
      <c r="O41" s="140"/>
      <c r="P41" s="107"/>
      <c r="Q41" s="106"/>
    </row>
    <row r="42" spans="1:17" ht="30" customHeight="1" x14ac:dyDescent="0.5">
      <c r="A42" s="283" t="s">
        <v>354</v>
      </c>
      <c r="B42" s="283"/>
      <c r="D42" s="9">
        <v>0</v>
      </c>
      <c r="E42" s="21"/>
      <c r="F42" s="9">
        <v>300000000000</v>
      </c>
      <c r="G42" s="21"/>
      <c r="H42" s="9">
        <v>300000000000</v>
      </c>
      <c r="I42" s="21"/>
      <c r="J42" s="9">
        <f t="shared" si="0"/>
        <v>0</v>
      </c>
      <c r="K42" s="21"/>
      <c r="L42" s="113">
        <v>0</v>
      </c>
      <c r="N42" s="313"/>
      <c r="O42" s="140"/>
      <c r="P42" s="107"/>
      <c r="Q42" s="106"/>
    </row>
    <row r="43" spans="1:17" ht="30" customHeight="1" x14ac:dyDescent="0.5">
      <c r="A43" s="283" t="s">
        <v>355</v>
      </c>
      <c r="B43" s="283"/>
      <c r="D43" s="9">
        <v>0</v>
      </c>
      <c r="E43" s="21"/>
      <c r="F43" s="9">
        <v>400000000000</v>
      </c>
      <c r="G43" s="21"/>
      <c r="H43" s="9">
        <v>400000000000</v>
      </c>
      <c r="I43" s="21"/>
      <c r="J43" s="9">
        <f t="shared" si="0"/>
        <v>0</v>
      </c>
      <c r="K43" s="21"/>
      <c r="L43" s="113">
        <v>0</v>
      </c>
      <c r="N43" s="313"/>
      <c r="O43" s="140"/>
      <c r="P43" s="107"/>
      <c r="Q43" s="106"/>
    </row>
    <row r="44" spans="1:17" ht="30" customHeight="1" x14ac:dyDescent="0.5">
      <c r="A44" s="283" t="s">
        <v>356</v>
      </c>
      <c r="B44" s="283"/>
      <c r="D44" s="9">
        <v>0</v>
      </c>
      <c r="E44" s="21"/>
      <c r="F44" s="9">
        <v>190000000000</v>
      </c>
      <c r="G44" s="21"/>
      <c r="H44" s="9">
        <v>190000000000</v>
      </c>
      <c r="I44" s="21"/>
      <c r="J44" s="9">
        <f t="shared" si="0"/>
        <v>0</v>
      </c>
      <c r="K44" s="21"/>
      <c r="L44" s="113">
        <v>0</v>
      </c>
      <c r="N44" s="313"/>
      <c r="O44" s="140"/>
      <c r="P44" s="107"/>
      <c r="Q44" s="106"/>
    </row>
    <row r="45" spans="1:17" ht="30" customHeight="1" x14ac:dyDescent="0.5">
      <c r="A45" s="283" t="s">
        <v>357</v>
      </c>
      <c r="B45" s="283"/>
      <c r="D45" s="9">
        <v>0</v>
      </c>
      <c r="E45" s="21"/>
      <c r="F45" s="9">
        <v>200000000000</v>
      </c>
      <c r="G45" s="21"/>
      <c r="H45" s="9">
        <v>200000000000</v>
      </c>
      <c r="I45" s="21"/>
      <c r="J45" s="9">
        <f t="shared" si="0"/>
        <v>0</v>
      </c>
      <c r="K45" s="21"/>
      <c r="L45" s="113">
        <v>0</v>
      </c>
      <c r="N45" s="313"/>
      <c r="O45" s="140"/>
      <c r="P45" s="107"/>
      <c r="Q45" s="106"/>
    </row>
    <row r="46" spans="1:17" ht="30" customHeight="1" x14ac:dyDescent="0.5">
      <c r="A46" s="283" t="s">
        <v>358</v>
      </c>
      <c r="B46" s="283"/>
      <c r="D46" s="9">
        <v>0</v>
      </c>
      <c r="E46" s="21"/>
      <c r="F46" s="9">
        <v>1444383843090</v>
      </c>
      <c r="G46" s="21"/>
      <c r="H46" s="9">
        <v>1444373985600</v>
      </c>
      <c r="I46" s="21"/>
      <c r="J46" s="9">
        <f t="shared" si="0"/>
        <v>9857490</v>
      </c>
      <c r="K46" s="21"/>
      <c r="L46" s="113">
        <v>0</v>
      </c>
      <c r="N46" s="313"/>
      <c r="O46" s="140"/>
      <c r="P46" s="107"/>
      <c r="Q46" s="106"/>
    </row>
    <row r="47" spans="1:17" ht="30" customHeight="1" x14ac:dyDescent="0.5">
      <c r="A47" s="283" t="s">
        <v>359</v>
      </c>
      <c r="B47" s="283"/>
      <c r="D47" s="9">
        <v>0</v>
      </c>
      <c r="E47" s="21"/>
      <c r="F47" s="9">
        <v>300000000000</v>
      </c>
      <c r="G47" s="21"/>
      <c r="H47" s="9">
        <v>300000000000</v>
      </c>
      <c r="I47" s="21"/>
      <c r="J47" s="9">
        <f t="shared" si="0"/>
        <v>0</v>
      </c>
      <c r="K47" s="21"/>
      <c r="L47" s="113">
        <v>0</v>
      </c>
      <c r="N47" s="313"/>
      <c r="O47" s="140"/>
      <c r="P47" s="107"/>
      <c r="Q47" s="106"/>
    </row>
    <row r="48" spans="1:17" ht="30" customHeight="1" x14ac:dyDescent="0.5">
      <c r="A48" s="283" t="s">
        <v>360</v>
      </c>
      <c r="B48" s="283"/>
      <c r="D48" s="9">
        <v>0</v>
      </c>
      <c r="E48" s="21"/>
      <c r="F48" s="9">
        <v>150000000000</v>
      </c>
      <c r="G48" s="21"/>
      <c r="H48" s="9">
        <v>115000000000</v>
      </c>
      <c r="I48" s="21"/>
      <c r="J48" s="9">
        <f t="shared" si="0"/>
        <v>35000000000</v>
      </c>
      <c r="K48" s="21"/>
      <c r="L48" s="113">
        <v>4.7000000000000002E-3</v>
      </c>
      <c r="N48" s="313"/>
      <c r="O48" s="140"/>
      <c r="P48" s="107"/>
      <c r="Q48" s="106"/>
    </row>
    <row r="49" spans="1:17" ht="30" customHeight="1" x14ac:dyDescent="0.5">
      <c r="A49" s="283" t="s">
        <v>361</v>
      </c>
      <c r="B49" s="283"/>
      <c r="D49" s="9">
        <v>0</v>
      </c>
      <c r="E49" s="21"/>
      <c r="F49" s="9">
        <v>170000000000</v>
      </c>
      <c r="G49" s="21"/>
      <c r="H49" s="9">
        <v>0</v>
      </c>
      <c r="I49" s="21"/>
      <c r="J49" s="9">
        <f t="shared" si="0"/>
        <v>170000000000</v>
      </c>
      <c r="K49" s="21"/>
      <c r="L49" s="113">
        <v>2.2800000000000001E-2</v>
      </c>
      <c r="N49" s="313"/>
      <c r="O49" s="140"/>
      <c r="P49" s="107"/>
      <c r="Q49" s="106"/>
    </row>
    <row r="50" spans="1:17" ht="30" customHeight="1" x14ac:dyDescent="0.5">
      <c r="A50" s="283" t="s">
        <v>362</v>
      </c>
      <c r="B50" s="283"/>
      <c r="D50" s="9">
        <v>0</v>
      </c>
      <c r="E50" s="21"/>
      <c r="F50" s="9">
        <v>2269389114741</v>
      </c>
      <c r="G50" s="21"/>
      <c r="H50" s="9">
        <v>2269386333574</v>
      </c>
      <c r="I50" s="21"/>
      <c r="J50" s="9">
        <f t="shared" si="0"/>
        <v>2781167</v>
      </c>
      <c r="K50" s="21"/>
      <c r="L50" s="113">
        <v>0</v>
      </c>
      <c r="N50" s="313"/>
      <c r="O50" s="140"/>
      <c r="P50" s="107"/>
      <c r="Q50" s="106"/>
    </row>
    <row r="51" spans="1:17" ht="30" customHeight="1" x14ac:dyDescent="0.5">
      <c r="A51" s="283" t="s">
        <v>363</v>
      </c>
      <c r="B51" s="283"/>
      <c r="D51" s="9">
        <v>0</v>
      </c>
      <c r="E51" s="21"/>
      <c r="F51" s="9">
        <v>400000000000</v>
      </c>
      <c r="G51" s="21"/>
      <c r="H51" s="9">
        <v>400000000000</v>
      </c>
      <c r="I51" s="21"/>
      <c r="J51" s="9">
        <f t="shared" si="0"/>
        <v>0</v>
      </c>
      <c r="K51" s="21"/>
      <c r="L51" s="113">
        <v>0</v>
      </c>
      <c r="N51" s="313"/>
      <c r="O51" s="140"/>
      <c r="P51" s="107"/>
      <c r="Q51" s="106"/>
    </row>
    <row r="52" spans="1:17" ht="30" customHeight="1" x14ac:dyDescent="0.5">
      <c r="A52" s="283" t="s">
        <v>364</v>
      </c>
      <c r="B52" s="283"/>
      <c r="D52" s="9">
        <v>0</v>
      </c>
      <c r="E52" s="21"/>
      <c r="F52" s="9">
        <v>100000000000</v>
      </c>
      <c r="G52" s="21"/>
      <c r="H52" s="9">
        <v>15000000000</v>
      </c>
      <c r="I52" s="21"/>
      <c r="J52" s="9">
        <f t="shared" si="0"/>
        <v>85000000000</v>
      </c>
      <c r="K52" s="21"/>
      <c r="L52" s="113">
        <v>1.14E-2</v>
      </c>
      <c r="N52" s="313"/>
      <c r="O52" s="140"/>
      <c r="P52" s="107"/>
      <c r="Q52" s="106"/>
    </row>
    <row r="53" spans="1:17" ht="30" customHeight="1" x14ac:dyDescent="0.5">
      <c r="A53" s="283" t="s">
        <v>365</v>
      </c>
      <c r="B53" s="283"/>
      <c r="D53" s="9">
        <v>0</v>
      </c>
      <c r="E53" s="21"/>
      <c r="F53" s="9">
        <v>500000000000</v>
      </c>
      <c r="G53" s="21"/>
      <c r="H53" s="9">
        <v>350500000000</v>
      </c>
      <c r="I53" s="21"/>
      <c r="J53" s="9">
        <f t="shared" si="0"/>
        <v>149500000000</v>
      </c>
      <c r="K53" s="21"/>
      <c r="L53" s="113">
        <v>0.02</v>
      </c>
      <c r="N53" s="313"/>
      <c r="O53" s="140"/>
      <c r="P53" s="107"/>
      <c r="Q53" s="106"/>
    </row>
    <row r="54" spans="1:17" ht="30" customHeight="1" x14ac:dyDescent="0.5">
      <c r="A54" s="283" t="s">
        <v>366</v>
      </c>
      <c r="B54" s="283"/>
      <c r="D54" s="9">
        <v>0</v>
      </c>
      <c r="E54" s="21"/>
      <c r="F54" s="9">
        <v>100000000000</v>
      </c>
      <c r="G54" s="21"/>
      <c r="H54" s="9">
        <v>100000000000</v>
      </c>
      <c r="I54" s="21"/>
      <c r="J54" s="9">
        <f t="shared" si="0"/>
        <v>0</v>
      </c>
      <c r="K54" s="21"/>
      <c r="L54" s="113">
        <v>0</v>
      </c>
      <c r="N54" s="313"/>
      <c r="O54" s="140"/>
      <c r="P54" s="107"/>
      <c r="Q54" s="106"/>
    </row>
    <row r="55" spans="1:17" ht="30" customHeight="1" x14ac:dyDescent="0.5">
      <c r="A55" s="283" t="s">
        <v>367</v>
      </c>
      <c r="B55" s="283"/>
      <c r="D55" s="9">
        <v>0</v>
      </c>
      <c r="E55" s="21"/>
      <c r="F55" s="9">
        <v>100000000000</v>
      </c>
      <c r="G55" s="21"/>
      <c r="H55" s="9">
        <v>0</v>
      </c>
      <c r="I55" s="21"/>
      <c r="J55" s="9">
        <f t="shared" si="0"/>
        <v>100000000000</v>
      </c>
      <c r="K55" s="21"/>
      <c r="L55" s="113">
        <v>1.34E-2</v>
      </c>
      <c r="N55" s="313"/>
      <c r="O55" s="140"/>
      <c r="P55" s="107"/>
      <c r="Q55" s="106"/>
    </row>
    <row r="56" spans="1:17" ht="30" customHeight="1" x14ac:dyDescent="0.5">
      <c r="A56" s="283" t="s">
        <v>368</v>
      </c>
      <c r="B56" s="283"/>
      <c r="D56" s="9">
        <v>0</v>
      </c>
      <c r="E56" s="21"/>
      <c r="F56" s="9">
        <v>100000000000</v>
      </c>
      <c r="G56" s="21"/>
      <c r="H56" s="9">
        <v>0</v>
      </c>
      <c r="I56" s="21"/>
      <c r="J56" s="9">
        <f t="shared" si="0"/>
        <v>100000000000</v>
      </c>
      <c r="K56" s="21"/>
      <c r="L56" s="113">
        <v>1.34E-2</v>
      </c>
      <c r="N56" s="313"/>
      <c r="O56" s="140"/>
      <c r="P56" s="107"/>
      <c r="Q56" s="106"/>
    </row>
    <row r="57" spans="1:17" ht="30" customHeight="1" x14ac:dyDescent="0.5">
      <c r="A57" s="283" t="s">
        <v>369</v>
      </c>
      <c r="B57" s="283"/>
      <c r="D57" s="9">
        <v>0</v>
      </c>
      <c r="E57" s="21"/>
      <c r="F57" s="9">
        <v>1015020290000</v>
      </c>
      <c r="G57" s="21"/>
      <c r="H57" s="9">
        <v>1015007733287</v>
      </c>
      <c r="I57" s="21"/>
      <c r="J57" s="9">
        <f t="shared" si="0"/>
        <v>12556713</v>
      </c>
      <c r="K57" s="21"/>
      <c r="L57" s="113">
        <v>0</v>
      </c>
      <c r="N57" s="313"/>
      <c r="O57" s="140"/>
      <c r="P57" s="107"/>
      <c r="Q57" s="106"/>
    </row>
    <row r="58" spans="1:17" ht="30" customHeight="1" x14ac:dyDescent="0.5">
      <c r="A58" s="283" t="s">
        <v>370</v>
      </c>
      <c r="B58" s="283"/>
      <c r="D58" s="9">
        <v>0</v>
      </c>
      <c r="E58" s="21"/>
      <c r="F58" s="9">
        <v>100000000000</v>
      </c>
      <c r="G58" s="21"/>
      <c r="H58" s="9">
        <v>0</v>
      </c>
      <c r="I58" s="21"/>
      <c r="J58" s="9">
        <f t="shared" si="0"/>
        <v>100000000000</v>
      </c>
      <c r="K58" s="21"/>
      <c r="L58" s="113">
        <v>1.34E-2</v>
      </c>
      <c r="N58" s="313"/>
      <c r="O58" s="140"/>
      <c r="P58" s="107"/>
      <c r="Q58" s="106"/>
    </row>
    <row r="59" spans="1:17" ht="30" customHeight="1" x14ac:dyDescent="0.5">
      <c r="A59" s="283" t="s">
        <v>371</v>
      </c>
      <c r="B59" s="283"/>
      <c r="D59" s="9">
        <v>0</v>
      </c>
      <c r="E59" s="21"/>
      <c r="F59" s="9">
        <v>330000000000</v>
      </c>
      <c r="G59" s="21"/>
      <c r="H59" s="9">
        <v>0</v>
      </c>
      <c r="I59" s="21"/>
      <c r="J59" s="9">
        <f t="shared" si="0"/>
        <v>330000000000</v>
      </c>
      <c r="K59" s="21"/>
      <c r="L59" s="113">
        <v>4.4200000000000003E-2</v>
      </c>
      <c r="N59" s="313"/>
      <c r="O59" s="140"/>
      <c r="P59" s="107"/>
      <c r="Q59" s="106"/>
    </row>
    <row r="60" spans="1:17" ht="30" customHeight="1" x14ac:dyDescent="0.5">
      <c r="A60" s="283" t="s">
        <v>372</v>
      </c>
      <c r="B60" s="283"/>
      <c r="D60" s="9">
        <v>0</v>
      </c>
      <c r="E60" s="21"/>
      <c r="F60" s="9">
        <v>1000000000000</v>
      </c>
      <c r="G60" s="21"/>
      <c r="H60" s="9">
        <v>0</v>
      </c>
      <c r="I60" s="21"/>
      <c r="J60" s="9">
        <f t="shared" si="0"/>
        <v>1000000000000</v>
      </c>
      <c r="K60" s="21"/>
      <c r="L60" s="113">
        <v>0.13400000000000001</v>
      </c>
      <c r="N60" s="313"/>
      <c r="O60" s="140"/>
      <c r="P60" s="107"/>
      <c r="Q60" s="106"/>
    </row>
    <row r="61" spans="1:17" ht="30" customHeight="1" x14ac:dyDescent="0.5">
      <c r="A61" s="283" t="s">
        <v>373</v>
      </c>
      <c r="B61" s="283"/>
      <c r="D61" s="9">
        <v>0</v>
      </c>
      <c r="E61" s="21"/>
      <c r="F61" s="9">
        <v>390000000000</v>
      </c>
      <c r="G61" s="21"/>
      <c r="H61" s="9">
        <v>0</v>
      </c>
      <c r="I61" s="21"/>
      <c r="J61" s="9">
        <f t="shared" si="0"/>
        <v>390000000000</v>
      </c>
      <c r="K61" s="21"/>
      <c r="L61" s="113">
        <v>5.2299999999999999E-2</v>
      </c>
      <c r="N61" s="313"/>
      <c r="O61" s="140"/>
      <c r="P61" s="107"/>
      <c r="Q61" s="106"/>
    </row>
    <row r="62" spans="1:17" ht="30" customHeight="1" x14ac:dyDescent="0.5">
      <c r="A62" s="283" t="s">
        <v>374</v>
      </c>
      <c r="B62" s="283"/>
      <c r="D62" s="9">
        <v>0</v>
      </c>
      <c r="E62" s="21"/>
      <c r="F62" s="9">
        <v>200000000000</v>
      </c>
      <c r="G62" s="21"/>
      <c r="H62" s="9">
        <v>0</v>
      </c>
      <c r="I62" s="21"/>
      <c r="J62" s="9">
        <f t="shared" si="0"/>
        <v>200000000000</v>
      </c>
      <c r="K62" s="21"/>
      <c r="L62" s="113">
        <v>2.6800000000000001E-2</v>
      </c>
      <c r="N62" s="313"/>
      <c r="O62" s="140"/>
      <c r="P62" s="107"/>
      <c r="Q62" s="106"/>
    </row>
    <row r="63" spans="1:17" ht="30" customHeight="1" x14ac:dyDescent="0.5">
      <c r="A63" s="283" t="s">
        <v>375</v>
      </c>
      <c r="B63" s="283"/>
      <c r="D63" s="9">
        <v>0</v>
      </c>
      <c r="E63" s="21"/>
      <c r="F63" s="9">
        <v>250000000000</v>
      </c>
      <c r="G63" s="21"/>
      <c r="H63" s="9">
        <v>0</v>
      </c>
      <c r="I63" s="21"/>
      <c r="J63" s="9">
        <f t="shared" si="0"/>
        <v>250000000000</v>
      </c>
      <c r="K63" s="21"/>
      <c r="L63" s="113">
        <v>3.3500000000000002E-2</v>
      </c>
      <c r="N63" s="313"/>
      <c r="O63" s="140"/>
      <c r="P63" s="107"/>
      <c r="Q63" s="106"/>
    </row>
    <row r="64" spans="1:17" ht="30" customHeight="1" x14ac:dyDescent="0.5">
      <c r="A64" s="283" t="s">
        <v>376</v>
      </c>
      <c r="B64" s="283"/>
      <c r="D64" s="9">
        <v>0</v>
      </c>
      <c r="E64" s="21"/>
      <c r="F64" s="9">
        <v>150000000000</v>
      </c>
      <c r="G64" s="21"/>
      <c r="H64" s="9">
        <v>0</v>
      </c>
      <c r="I64" s="21"/>
      <c r="J64" s="9">
        <f t="shared" si="0"/>
        <v>150000000000</v>
      </c>
      <c r="K64" s="21"/>
      <c r="L64" s="113">
        <v>2.01E-2</v>
      </c>
      <c r="N64" s="313"/>
      <c r="O64" s="140"/>
      <c r="P64" s="107"/>
      <c r="Q64" s="106"/>
    </row>
    <row r="65" spans="1:17" ht="30" customHeight="1" x14ac:dyDescent="0.5">
      <c r="A65" s="283" t="s">
        <v>377</v>
      </c>
      <c r="B65" s="283"/>
      <c r="D65" s="9">
        <v>0</v>
      </c>
      <c r="E65" s="21"/>
      <c r="F65" s="9">
        <v>150000000000</v>
      </c>
      <c r="G65" s="21"/>
      <c r="H65" s="9">
        <v>0</v>
      </c>
      <c r="I65" s="21"/>
      <c r="J65" s="9">
        <f t="shared" si="0"/>
        <v>150000000000</v>
      </c>
      <c r="K65" s="21"/>
      <c r="L65" s="113">
        <v>2.01E-2</v>
      </c>
      <c r="N65" s="313"/>
      <c r="O65" s="140"/>
      <c r="P65" s="107"/>
      <c r="Q65" s="106"/>
    </row>
    <row r="66" spans="1:17" ht="30" customHeight="1" x14ac:dyDescent="0.5">
      <c r="A66" s="283" t="s">
        <v>378</v>
      </c>
      <c r="B66" s="283"/>
      <c r="D66" s="9">
        <v>0</v>
      </c>
      <c r="E66" s="21"/>
      <c r="F66" s="9">
        <v>200000000000</v>
      </c>
      <c r="G66" s="21"/>
      <c r="H66" s="9">
        <v>0</v>
      </c>
      <c r="I66" s="21"/>
      <c r="J66" s="38">
        <f t="shared" si="0"/>
        <v>200000000000</v>
      </c>
      <c r="K66" s="21"/>
      <c r="L66" s="113">
        <v>2.6800000000000001E-2</v>
      </c>
      <c r="N66" s="313"/>
      <c r="O66" s="140"/>
      <c r="P66" s="107"/>
      <c r="Q66" s="106"/>
    </row>
    <row r="67" spans="1:17" s="29" customFormat="1" ht="30" customHeight="1" x14ac:dyDescent="0.25">
      <c r="A67" s="249" t="s">
        <v>14</v>
      </c>
      <c r="B67" s="249"/>
      <c r="D67" s="28">
        <f>SUM(D8:D66)</f>
        <v>3890838409185</v>
      </c>
      <c r="E67" s="27"/>
      <c r="F67" s="28">
        <f>SUM(F8:F66)</f>
        <v>74425585282299</v>
      </c>
      <c r="G67" s="27"/>
      <c r="H67" s="28">
        <f>SUM(H8:H66)</f>
        <v>74859141385126</v>
      </c>
      <c r="I67" s="27"/>
      <c r="J67" s="59">
        <f>SUM(J8:J66)</f>
        <v>3457282306358</v>
      </c>
      <c r="K67" s="27"/>
      <c r="L67" s="114">
        <f>SUM(L8:L66)</f>
        <v>0.46331000000000006</v>
      </c>
      <c r="N67" s="314"/>
      <c r="O67" s="309"/>
      <c r="P67" s="108"/>
      <c r="Q67" s="106"/>
    </row>
    <row r="68" spans="1:17" ht="24.95" customHeight="1" x14ac:dyDescent="0.25">
      <c r="J68" s="168"/>
    </row>
  </sheetData>
  <mergeCells count="67">
    <mergeCell ref="A27:B27"/>
    <mergeCell ref="A28:B28"/>
    <mergeCell ref="A67:B67"/>
    <mergeCell ref="A21:B21"/>
    <mergeCell ref="A22:B22"/>
    <mergeCell ref="A23:B23"/>
    <mergeCell ref="A24:B24"/>
    <mergeCell ref="A25:B25"/>
    <mergeCell ref="A29:B29"/>
    <mergeCell ref="A30:B30"/>
    <mergeCell ref="A31:B31"/>
    <mergeCell ref="A32:B32"/>
    <mergeCell ref="A33:B33"/>
    <mergeCell ref="A34:B34"/>
    <mergeCell ref="A35:B35"/>
    <mergeCell ref="A36:B36"/>
    <mergeCell ref="A17:B17"/>
    <mergeCell ref="A18:B18"/>
    <mergeCell ref="A19:B19"/>
    <mergeCell ref="A20:B20"/>
    <mergeCell ref="A26:B26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L1"/>
    <mergeCell ref="A2:L2"/>
    <mergeCell ref="A3:L3"/>
    <mergeCell ref="F6:H6"/>
    <mergeCell ref="J6:L6"/>
    <mergeCell ref="A5:L5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</mergeCells>
  <pageMargins left="0.39" right="0.39" top="0.39" bottom="0.39" header="0" footer="0"/>
  <pageSetup scale="8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M11"/>
  <sheetViews>
    <sheetView rightToLeft="1" view="pageBreakPreview" zoomScaleNormal="100" zoomScaleSheetLayoutView="100" workbookViewId="0">
      <selection activeCell="H14" sqref="H14"/>
    </sheetView>
  </sheetViews>
  <sheetFormatPr defaultRowHeight="30" customHeight="1" x14ac:dyDescent="0.2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84" customWidth="1"/>
    <col min="9" max="9" width="0.5703125" style="84" customWidth="1"/>
    <col min="10" max="10" width="12.85546875" style="84" customWidth="1"/>
    <col min="11" max="11" width="0.28515625" customWidth="1"/>
    <col min="12" max="12" width="24.85546875" style="65" bestFit="1" customWidth="1"/>
    <col min="13" max="13" width="17.85546875" style="65" bestFit="1" customWidth="1"/>
  </cols>
  <sheetData>
    <row r="1" spans="1:13" s="19" customFormat="1" ht="30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L1" s="37"/>
      <c r="M1" s="37"/>
    </row>
    <row r="2" spans="1:13" s="19" customFormat="1" ht="30" customHeight="1" x14ac:dyDescent="0.2">
      <c r="A2" s="249" t="s">
        <v>115</v>
      </c>
      <c r="B2" s="249"/>
      <c r="C2" s="249"/>
      <c r="D2" s="249"/>
      <c r="E2" s="249"/>
      <c r="F2" s="249"/>
      <c r="G2" s="249"/>
      <c r="H2" s="249"/>
      <c r="I2" s="249"/>
      <c r="J2" s="249"/>
      <c r="L2" s="37"/>
      <c r="M2" s="37"/>
    </row>
    <row r="3" spans="1:13" s="19" customFormat="1" ht="30" customHeight="1" x14ac:dyDescent="0.2">
      <c r="A3" s="249" t="s">
        <v>304</v>
      </c>
      <c r="B3" s="249"/>
      <c r="C3" s="249"/>
      <c r="D3" s="249"/>
      <c r="E3" s="249"/>
      <c r="F3" s="249"/>
      <c r="G3" s="249"/>
      <c r="H3" s="249"/>
      <c r="I3" s="249"/>
      <c r="J3" s="249"/>
      <c r="L3" s="37"/>
      <c r="M3" s="37"/>
    </row>
    <row r="4" spans="1:13" s="20" customFormat="1" ht="30" customHeight="1" x14ac:dyDescent="0.2">
      <c r="A4" s="248" t="s">
        <v>247</v>
      </c>
      <c r="B4" s="248"/>
      <c r="C4" s="248"/>
      <c r="D4" s="248"/>
      <c r="E4" s="248"/>
      <c r="F4" s="248"/>
      <c r="G4" s="248"/>
      <c r="H4" s="248"/>
      <c r="I4" s="248"/>
      <c r="J4" s="248"/>
      <c r="L4" s="64"/>
      <c r="M4" s="64"/>
    </row>
    <row r="5" spans="1:13" s="19" customFormat="1" ht="42" customHeight="1" x14ac:dyDescent="0.2">
      <c r="A5" s="250" t="s">
        <v>116</v>
      </c>
      <c r="B5" s="250"/>
      <c r="D5" s="1" t="s">
        <v>117</v>
      </c>
      <c r="F5" s="1" t="s">
        <v>91</v>
      </c>
      <c r="H5" s="134" t="s">
        <v>118</v>
      </c>
      <c r="I5" s="77"/>
      <c r="J5" s="134" t="s">
        <v>119</v>
      </c>
      <c r="L5" s="37"/>
      <c r="M5" s="37"/>
    </row>
    <row r="6" spans="1:13" s="19" customFormat="1" ht="30" customHeight="1" x14ac:dyDescent="0.5">
      <c r="A6" s="259" t="s">
        <v>120</v>
      </c>
      <c r="B6" s="259"/>
      <c r="D6" s="42" t="s">
        <v>248</v>
      </c>
      <c r="E6" s="21"/>
      <c r="F6" s="215">
        <f>'درآمد سرمایه گذاری در سهام'!T24</f>
        <v>-19600830002</v>
      </c>
      <c r="G6" s="21"/>
      <c r="H6" s="233">
        <f>F6/F11</f>
        <v>-8.6599337897122167E-2</v>
      </c>
      <c r="I6" s="92"/>
      <c r="J6" s="233">
        <v>-2.5999999999999999E-3</v>
      </c>
      <c r="L6" s="63"/>
      <c r="M6" s="140"/>
    </row>
    <row r="7" spans="1:13" s="19" customFormat="1" ht="30" customHeight="1" x14ac:dyDescent="0.5">
      <c r="A7" s="260" t="s">
        <v>121</v>
      </c>
      <c r="B7" s="260"/>
      <c r="D7" s="42" t="s">
        <v>122</v>
      </c>
      <c r="E7" s="21"/>
      <c r="F7" s="136">
        <f>'درآمد سرمایه گذاری در صندوق'!H23</f>
        <v>8671562548</v>
      </c>
      <c r="G7" s="21"/>
      <c r="H7" s="67">
        <f>F7/F11</f>
        <v>3.8312233467340778E-2</v>
      </c>
      <c r="I7" s="92"/>
      <c r="J7" s="237">
        <v>1.1999999999999999E-3</v>
      </c>
      <c r="L7" s="63"/>
      <c r="M7" s="140"/>
    </row>
    <row r="8" spans="1:13" s="19" customFormat="1" ht="30" customHeight="1" x14ac:dyDescent="0.5">
      <c r="A8" s="260" t="s">
        <v>123</v>
      </c>
      <c r="B8" s="260"/>
      <c r="D8" s="42" t="s">
        <v>249</v>
      </c>
      <c r="E8" s="21"/>
      <c r="F8" s="9">
        <f>'درآمد سرمایه گذاری در اوراق به'!J48</f>
        <v>167819222951</v>
      </c>
      <c r="G8" s="21"/>
      <c r="H8" s="67">
        <f>F8/F11</f>
        <v>0.74144990760509777</v>
      </c>
      <c r="I8" s="92"/>
      <c r="J8" s="67">
        <v>2.2499999999999999E-2</v>
      </c>
      <c r="L8" s="63"/>
      <c r="M8" s="140"/>
    </row>
    <row r="9" spans="1:13" s="19" customFormat="1" ht="30" customHeight="1" x14ac:dyDescent="0.5">
      <c r="A9" s="260" t="s">
        <v>124</v>
      </c>
      <c r="B9" s="260"/>
      <c r="D9" s="42" t="s">
        <v>250</v>
      </c>
      <c r="E9" s="21"/>
      <c r="F9" s="9">
        <f>'درآمد سپرده بانکی'!D61</f>
        <v>69368132158</v>
      </c>
      <c r="G9" s="21"/>
      <c r="H9" s="67">
        <f>F9/F11</f>
        <v>0.30647856827644088</v>
      </c>
      <c r="I9" s="92"/>
      <c r="J9" s="67">
        <v>9.2999999999999992E-3</v>
      </c>
      <c r="L9" s="63"/>
      <c r="M9" s="140"/>
    </row>
    <row r="10" spans="1:13" s="19" customFormat="1" ht="30" customHeight="1" x14ac:dyDescent="0.5">
      <c r="A10" s="260" t="s">
        <v>125</v>
      </c>
      <c r="B10" s="260"/>
      <c r="D10" s="42" t="s">
        <v>251</v>
      </c>
      <c r="E10" s="21"/>
      <c r="F10" s="10">
        <f>'سایر درآمدها'!D10</f>
        <v>81171720</v>
      </c>
      <c r="G10" s="21"/>
      <c r="H10" s="138">
        <f>F10/F11</f>
        <v>3.5862854824276992E-4</v>
      </c>
      <c r="I10" s="92"/>
      <c r="J10" s="138">
        <v>0</v>
      </c>
      <c r="L10" s="63"/>
      <c r="M10" s="140"/>
    </row>
    <row r="11" spans="1:13" s="19" customFormat="1" ht="30" customHeight="1" x14ac:dyDescent="0.5">
      <c r="A11" s="249" t="s">
        <v>14</v>
      </c>
      <c r="B11" s="249"/>
      <c r="C11" s="29"/>
      <c r="D11" s="26"/>
      <c r="E11" s="27"/>
      <c r="F11" s="28">
        <f>SUM(F6:F10)</f>
        <v>226339259375</v>
      </c>
      <c r="G11" s="27"/>
      <c r="H11" s="139">
        <f>SUM(H6:H10)</f>
        <v>1.0000000000000002</v>
      </c>
      <c r="I11" s="132"/>
      <c r="J11" s="146">
        <f>SUM(J6:J10)</f>
        <v>3.04E-2</v>
      </c>
      <c r="L11" s="147"/>
      <c r="M11" s="37"/>
    </row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A5:B5"/>
    <mergeCell ref="A4:J4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Behnaz Taheri</cp:lastModifiedBy>
  <cp:lastPrinted>2024-11-26T12:50:29Z</cp:lastPrinted>
  <dcterms:created xsi:type="dcterms:W3CDTF">2024-08-25T06:34:11Z</dcterms:created>
  <dcterms:modified xsi:type="dcterms:W3CDTF">2024-11-27T04:55:00Z</dcterms:modified>
</cp:coreProperties>
</file>