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5076F8F5-0D02-410C-8822-82B9BA318B83}" xr6:coauthVersionLast="47" xr6:coauthVersionMax="47" xr10:uidLastSave="{00000000-0000-0000-0000-000000000000}"/>
  <bookViews>
    <workbookView xWindow="-120" yWindow="-120" windowWidth="29040" windowHeight="15720" tabRatio="912" firstSheet="6" activeTab="16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اوراق!$A$1:$AL$28</definedName>
    <definedName name="_xlnm.Print_Area" localSheetId="5">'اوراق مشتقه'!$A$1:$AU$11</definedName>
    <definedName name="_xlnm.Print_Area" localSheetId="4">'تعدیل قیمت'!$A$1:$M$10</definedName>
    <definedName name="_xlnm.Print_Area" localSheetId="8">درآمد!$A$1:$K$11</definedName>
    <definedName name="_xlnm.Print_Area" localSheetId="15">'درآمد اوراق بهادار'!$A$1:$R$17</definedName>
    <definedName name="_xlnm.Print_Area" localSheetId="12">'درآمد سپرده بانکی'!$A$1:$F$36</definedName>
    <definedName name="_xlnm.Print_Area" localSheetId="11">'درآمد سرمایه گذاری در اوراق به'!$A$1:$R$27</definedName>
    <definedName name="_xlnm.Print_Area" localSheetId="9">'درآمد سرمایه گذاری در سهام'!$A$1:$V$18</definedName>
    <definedName name="_xlnm.Print_Area" localSheetId="10">'درآمد سرمایه گذاری در صندوق'!$A$1:$R$25</definedName>
    <definedName name="_xlnm.Print_Area" localSheetId="14">'درآمد سود سهام'!$A$1:$T$9</definedName>
    <definedName name="_xlnm.Print_Area" localSheetId="16">'درآمد ناشی از تغییر قیمت اوراق'!$A$1:$Q$42</definedName>
    <definedName name="_xlnm.Print_Area" localSheetId="17">'درآمد ناشی از فروش'!$A$1:$S$24</definedName>
    <definedName name="_xlnm.Print_Area" localSheetId="13">'سایر درآمدها'!$A$1:$G$11</definedName>
    <definedName name="_xlnm.Print_Area" localSheetId="7">سپرده!$A$1:$M$43</definedName>
    <definedName name="_xlnm.Print_Area" localSheetId="1">سهام!$A$1:$AB$20</definedName>
    <definedName name="_xlnm.Print_Area" localSheetId="18">'سود سپرده بانکی'!$A$1:$M$36</definedName>
    <definedName name="_xlnm.Print_Area" localSheetId="0">'صورت وضعیت'!$A$1:$C$43</definedName>
    <definedName name="_xlnm.Print_Area" localSheetId="3">'مبالغ تخصیصی اوراق'!$A$1:$R$12</definedName>
    <definedName name="_xlnm.Print_Area" localSheetId="6">'واحدهای صندوق'!$A$1:$AB$25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0" l="1"/>
  <c r="E26" i="11"/>
  <c r="J10" i="8"/>
  <c r="J9" i="8"/>
  <c r="J6" i="8"/>
  <c r="AA9" i="4"/>
  <c r="I9" i="6" l="1"/>
  <c r="K8" i="15" l="1"/>
  <c r="K18" i="9"/>
  <c r="S17" i="9"/>
  <c r="S16" i="9"/>
  <c r="S15" i="9"/>
  <c r="S14" i="9"/>
  <c r="S13" i="9"/>
  <c r="S12" i="9"/>
  <c r="S11" i="9"/>
  <c r="S10" i="9"/>
  <c r="S9" i="9"/>
  <c r="S8" i="9"/>
  <c r="I17" i="9"/>
  <c r="I16" i="9"/>
  <c r="I15" i="9"/>
  <c r="I14" i="9"/>
  <c r="I13" i="9"/>
  <c r="I12" i="9"/>
  <c r="I11" i="9"/>
  <c r="I10" i="9"/>
  <c r="I9" i="9"/>
  <c r="I8" i="9"/>
  <c r="E18" i="9"/>
  <c r="G18" i="9"/>
  <c r="I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G23" i="10"/>
  <c r="G22" i="10"/>
  <c r="G21" i="10"/>
  <c r="G20" i="10"/>
  <c r="G19" i="10"/>
  <c r="G17" i="10"/>
  <c r="G16" i="10"/>
  <c r="G15" i="10"/>
  <c r="G14" i="10"/>
  <c r="G13" i="10"/>
  <c r="G12" i="10"/>
  <c r="G11" i="10"/>
  <c r="G10" i="10"/>
  <c r="G9" i="10"/>
  <c r="G8" i="10"/>
  <c r="G18" i="10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26" i="11" s="1"/>
  <c r="I7" i="11"/>
  <c r="D10" i="14"/>
  <c r="O42" i="21"/>
  <c r="K42" i="21"/>
  <c r="G42" i="21"/>
  <c r="E42" i="21"/>
  <c r="C42" i="21"/>
  <c r="Q15" i="17"/>
  <c r="Q14" i="17"/>
  <c r="Q13" i="17"/>
  <c r="Q12" i="17"/>
  <c r="Q11" i="17"/>
  <c r="Q10" i="17"/>
  <c r="Q9" i="17"/>
  <c r="Q8" i="17"/>
  <c r="Q7" i="17"/>
  <c r="M42" i="21"/>
  <c r="P42" i="21"/>
  <c r="N42" i="21"/>
  <c r="L42" i="21"/>
  <c r="J42" i="21"/>
  <c r="H42" i="21"/>
  <c r="F42" i="21"/>
  <c r="Q23" i="19"/>
  <c r="E23" i="19"/>
  <c r="I36" i="18"/>
  <c r="C36" i="18"/>
  <c r="M30" i="18"/>
  <c r="G30" i="18"/>
  <c r="D36" i="13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J20" i="7"/>
  <c r="Y24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8" i="4"/>
  <c r="AA23" i="4"/>
  <c r="O24" i="4"/>
  <c r="Q24" i="4"/>
  <c r="S24" i="4"/>
  <c r="W24" i="4"/>
  <c r="AJ9" i="5"/>
  <c r="I42" i="21" l="1"/>
  <c r="G24" i="10"/>
  <c r="Q42" i="21"/>
  <c r="AA24" i="4"/>
  <c r="AD20" i="5"/>
  <c r="AL25" i="5"/>
  <c r="AJ25" i="5"/>
  <c r="AD25" i="5"/>
  <c r="AL22" i="5" l="1"/>
  <c r="AL21" i="5"/>
  <c r="AL19" i="5"/>
  <c r="AL18" i="5"/>
  <c r="AL17" i="5"/>
  <c r="AL16" i="5"/>
  <c r="AL15" i="5"/>
  <c r="AL14" i="5"/>
  <c r="W19" i="2"/>
  <c r="AA17" i="2"/>
  <c r="AA15" i="2"/>
  <c r="AA13" i="2"/>
  <c r="AA11" i="2"/>
  <c r="Y17" i="2"/>
  <c r="S17" i="2"/>
  <c r="I24" i="4"/>
  <c r="D24" i="4"/>
  <c r="G24" i="4"/>
  <c r="T27" i="5"/>
  <c r="S22" i="4"/>
  <c r="W20" i="4"/>
  <c r="W16" i="4"/>
  <c r="W13" i="4"/>
  <c r="W12" i="4"/>
  <c r="S18" i="4"/>
  <c r="S17" i="4"/>
  <c r="AL27" i="5" l="1"/>
  <c r="AD11" i="5" l="1"/>
  <c r="AH27" i="5"/>
  <c r="AB27" i="5"/>
  <c r="Z27" i="5"/>
  <c r="X27" i="5"/>
  <c r="P27" i="5"/>
  <c r="R27" i="5"/>
  <c r="V27" i="5"/>
  <c r="AD26" i="5"/>
  <c r="AJ26" i="5" s="1"/>
  <c r="AL26" i="5" s="1"/>
  <c r="E19" i="2" l="1"/>
  <c r="G19" i="2"/>
  <c r="I19" i="2"/>
  <c r="K19" i="2"/>
  <c r="M19" i="2"/>
  <c r="O19" i="2"/>
  <c r="Q19" i="2"/>
  <c r="S16" i="2"/>
  <c r="Y16" i="2" s="1"/>
  <c r="AA16" i="2" s="1"/>
  <c r="Y14" i="2"/>
  <c r="AA14" i="2" s="1"/>
  <c r="S18" i="2"/>
  <c r="Y18" i="2" s="1"/>
  <c r="AA18" i="2" s="1"/>
  <c r="S15" i="2"/>
  <c r="S14" i="2"/>
  <c r="S13" i="2"/>
  <c r="S12" i="2"/>
  <c r="S10" i="2"/>
  <c r="Y10" i="2" s="1"/>
  <c r="AA10" i="2" s="1"/>
  <c r="S9" i="2"/>
  <c r="S11" i="2"/>
  <c r="Y11" i="2" s="1"/>
  <c r="Y9" i="2" l="1"/>
  <c r="AA9" i="2" s="1"/>
  <c r="S19" i="2"/>
  <c r="I18" i="9"/>
  <c r="F6" i="8" s="1"/>
  <c r="C18" i="9"/>
  <c r="O24" i="10"/>
  <c r="M24" i="10"/>
  <c r="K24" i="10"/>
  <c r="F7" i="8"/>
  <c r="J7" i="8" s="1"/>
  <c r="E24" i="10"/>
  <c r="O23" i="19"/>
  <c r="M23" i="19"/>
  <c r="K23" i="19"/>
  <c r="K8" i="17"/>
  <c r="K9" i="17"/>
  <c r="K10" i="17"/>
  <c r="K11" i="17"/>
  <c r="K12" i="17"/>
  <c r="K13" i="17"/>
  <c r="K14" i="17"/>
  <c r="K15" i="17"/>
  <c r="K7" i="17"/>
  <c r="Q8" i="15"/>
  <c r="O8" i="15"/>
  <c r="M8" i="15"/>
  <c r="I8" i="15"/>
  <c r="C23" i="19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1" i="18"/>
  <c r="G32" i="18"/>
  <c r="G33" i="18"/>
  <c r="G34" i="18"/>
  <c r="G35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1" i="18"/>
  <c r="M32" i="18"/>
  <c r="M33" i="18"/>
  <c r="M34" i="18"/>
  <c r="M35" i="18"/>
  <c r="M7" i="18"/>
  <c r="E36" i="18"/>
  <c r="G23" i="19" l="1"/>
  <c r="I23" i="19"/>
  <c r="F36" i="13" l="1"/>
  <c r="K36" i="18"/>
  <c r="G7" i="18" l="1"/>
  <c r="D42" i="7"/>
  <c r="F42" i="7"/>
  <c r="H42" i="7"/>
  <c r="J40" i="7"/>
  <c r="J39" i="7"/>
  <c r="J38" i="7"/>
  <c r="J37" i="7"/>
  <c r="J36" i="7"/>
  <c r="J35" i="7"/>
  <c r="J41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18" i="7"/>
  <c r="J17" i="7"/>
  <c r="J16" i="7"/>
  <c r="J15" i="7"/>
  <c r="J14" i="7"/>
  <c r="J13" i="7"/>
  <c r="J12" i="7"/>
  <c r="J11" i="7"/>
  <c r="J10" i="7"/>
  <c r="J9" i="7"/>
  <c r="J8" i="7"/>
  <c r="J7" i="7"/>
  <c r="K24" i="4"/>
  <c r="M24" i="4"/>
  <c r="S21" i="4"/>
  <c r="S20" i="4"/>
  <c r="S19" i="4"/>
  <c r="S8" i="4"/>
  <c r="S9" i="4"/>
  <c r="S11" i="4"/>
  <c r="S13" i="4"/>
  <c r="S12" i="4"/>
  <c r="S16" i="4"/>
  <c r="S15" i="4"/>
  <c r="S14" i="4"/>
  <c r="S23" i="4"/>
  <c r="L42" i="7" l="1"/>
  <c r="M36" i="18"/>
  <c r="G36" i="18"/>
  <c r="J42" i="7"/>
  <c r="AD13" i="5"/>
  <c r="AJ13" i="5" s="1"/>
  <c r="AL13" i="5" s="1"/>
  <c r="AD15" i="5"/>
  <c r="AD8" i="5"/>
  <c r="AJ8" i="5" s="1"/>
  <c r="AL8" i="5" s="1"/>
  <c r="AJ11" i="5"/>
  <c r="AL11" i="5" s="1"/>
  <c r="AD9" i="5"/>
  <c r="AL9" i="5" s="1"/>
  <c r="AD24" i="5"/>
  <c r="AJ24" i="5" s="1"/>
  <c r="AL24" i="5" s="1"/>
  <c r="AD23" i="5"/>
  <c r="AJ23" i="5" s="1"/>
  <c r="AL23" i="5" s="1"/>
  <c r="AD22" i="5"/>
  <c r="AD21" i="5"/>
  <c r="AJ20" i="5"/>
  <c r="AL20" i="5" s="1"/>
  <c r="AD19" i="5"/>
  <c r="AD18" i="5"/>
  <c r="AD17" i="5"/>
  <c r="AD16" i="5"/>
  <c r="AD14" i="5"/>
  <c r="AD12" i="5"/>
  <c r="AJ12" i="5" s="1"/>
  <c r="AL12" i="5" s="1"/>
  <c r="AD10" i="5"/>
  <c r="AJ10" i="5" s="1"/>
  <c r="AL10" i="5" s="1"/>
  <c r="AJ27" i="5" l="1"/>
  <c r="AD27" i="5"/>
  <c r="Y15" i="2"/>
  <c r="Y13" i="2"/>
  <c r="Y12" i="2"/>
  <c r="F10" i="8"/>
  <c r="Q16" i="17"/>
  <c r="M16" i="17"/>
  <c r="K16" i="17"/>
  <c r="G16" i="17"/>
  <c r="F10" i="14"/>
  <c r="F9" i="8"/>
  <c r="S18" i="9"/>
  <c r="Q18" i="9"/>
  <c r="O18" i="9"/>
  <c r="M18" i="9"/>
  <c r="U18" i="9"/>
  <c r="Y19" i="2" l="1"/>
  <c r="AA12" i="2"/>
  <c r="AA19" i="2"/>
  <c r="Q26" i="11" l="1"/>
  <c r="O26" i="11"/>
  <c r="G26" i="11"/>
  <c r="F5" i="14" l="1"/>
  <c r="S8" i="15" l="1"/>
  <c r="F8" i="8"/>
  <c r="C26" i="11"/>
  <c r="J8" i="8" l="1"/>
  <c r="J11" i="8" s="1"/>
  <c r="F11" i="8"/>
  <c r="K5" i="21"/>
  <c r="K5" i="19"/>
  <c r="I5" i="18"/>
  <c r="M5" i="17"/>
  <c r="O5" i="15"/>
  <c r="F5" i="13"/>
  <c r="K5" i="11"/>
  <c r="K26" i="11" l="1"/>
  <c r="M26" i="11"/>
  <c r="H8" i="8" l="1"/>
  <c r="H7" i="8" l="1"/>
  <c r="H9" i="8"/>
  <c r="H10" i="8"/>
  <c r="H6" i="8"/>
  <c r="Q24" i="10"/>
  <c r="H11" i="8" l="1"/>
</calcChain>
</file>

<file path=xl/sharedStrings.xml><?xml version="1.0" encoding="utf-8"?>
<sst xmlns="http://schemas.openxmlformats.org/spreadsheetml/2006/main" count="658" uniqueCount="265">
  <si>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</si>
  <si>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</si>
  <si>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</si>
  <si>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</si>
  <si>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</si>
  <si>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</si>
  <si>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</si>
  <si>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</si>
  <si>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</si>
  <si>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</si>
  <si>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</si>
  <si>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</si>
  <si>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</si>
  <si>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</si>
  <si>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</si>
  <si>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</si>
  <si>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</si>
  <si>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</si>
  <si>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</si>
  <si>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</si>
  <si>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</si>
  <si>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</si>
  <si>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</si>
  <si>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</si>
  <si>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</si>
  <si>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</si>
  <si>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</si>
  <si>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</si>
  <si>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</si>
  <si>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صندوق س. اهرمی کاریزما-واحد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</si>
  <si>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</si>
  <si>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</si>
  <si>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</si>
  <si>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</si>
  <si>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</si>
  <si>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</si>
  <si>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</si>
  <si>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</si>
  <si>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</si>
  <si>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</si>
  <si>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</si>
  <si>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</si>
  <si>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</si>
  <si>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</si>
  <si>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</si>
  <si>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</si>
  <si>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</si>
  <si>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</si>
  <si>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</si>
  <si>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</si>
  <si>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</si>
  <si>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</si>
  <si>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</si>
  <si>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</si>
  <si>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</si>
  <si>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</si>
  <si>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</si>
  <si>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</si>
  <si>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</si>
  <si>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</si>
  <si>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</si>
  <si>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</si>
  <si>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</si>
  <si>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</si>
  <si>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</si>
  <si>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</si>
  <si>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</si>
  <si>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</si>
  <si>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</si>
  <si>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</si>
  <si>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</si>
  <si>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</si>
  <si>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</si>
  <si>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</si>
  <si>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</si>
  <si>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</si>
  <si>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</si>
  <si>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</si>
  <si>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</si>
  <si>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</si>
  <si>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</si>
  <si>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</si>
  <si>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</si>
  <si>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</si>
  <si>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</si>
  <si>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</si>
  <si>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</si>
  <si>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</si>
  <si>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</si>
  <si>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</si>
  <si>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</si>
  <si>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</si>
  <si>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</si>
  <si>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</si>
  <si>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</si>
  <si>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</si>
  <si>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</si>
  <si>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</si>
  <si>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</si>
  <si>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</si>
  <si>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</si>
  <si>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</si>
  <si>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</si>
  <si>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</si>
  <si>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</si>
  <si>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</si>
  <si>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</si>
  <si>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</si>
  <si>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</si>
  <si>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</si>
  <si>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</si>
  <si>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</si>
  <si>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</si>
  <si>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</si>
  <si>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</si>
  <si>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</si>
  <si>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</si>
  <si>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</si>
  <si>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</si>
  <si>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</si>
  <si>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</si>
  <si>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</si>
  <si>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</si>
  <si>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</si>
  <si>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</si>
  <si>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</si>
  <si>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</si>
  <si>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</si>
  <si>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</si>
  <si>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</si>
  <si>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</si>
  <si>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</si>
  <si>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</si>
  <si>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</si>
  <si>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</si>
  <si>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</si>
  <si>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</si>
  <si>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</si>
  <si>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</si>
  <si>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</si>
  <si>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</si>
  <si>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</si>
  <si>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</si>
  <si>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</si>
  <si>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</si>
  <si>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</si>
  <si>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</si>
  <si>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</si>
  <si>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</si>
  <si>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</si>
  <si>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</si>
  <si>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</si>
  <si>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</si>
  <si>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</si>
  <si>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</si>
  <si>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</si>
  <si>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</si>
  <si>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</si>
  <si>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</si>
  <si>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</si>
  <si>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</si>
  <si>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</si>
  <si>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</si>
  <si>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</si>
  <si>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>سپرده بلند مدت بانک گردشگری آپادانا 12033314037858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</si>
  <si>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</si>
  <si>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</si>
  <si>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صندوق واسطه گری مالی یکم-سهام</t>
  </si>
  <si>
    <t>صندوق پالایشی یکم-سهام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</si>
  <si>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</si>
  <si>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</si>
  <si>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</si>
  <si>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</si>
  <si>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</si>
  <si>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</si>
  <si>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</si>
  <si>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</si>
  <si>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</si>
  <si>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</si>
  <si>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1404/12/10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</si>
  <si>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</si>
  <si>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</si>
  <si>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</si>
  <si>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دانش بنیان پویا نیرو</t>
  </si>
  <si>
    <t>مرابحه عام دولت112-ش.خ040408</t>
  </si>
  <si>
    <t>1402/12/28</t>
  </si>
  <si>
    <t>1401/06/08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</si>
  <si>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</si>
  <si>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</si>
  <si>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</si>
  <si>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</si>
  <si>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حساب جاری بانک خاورمیانه نیایش 101311040707075301</t>
  </si>
  <si>
    <t>سپرده بلند مدت بانک پاسارگاد جهان کودک 290303156920333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</si>
  <si>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</si>
  <si>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</si>
  <si>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</si>
  <si>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</si>
  <si>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</si>
  <si>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</si>
  <si>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</si>
  <si>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2350799595</t>
  </si>
  <si>
    <t>سپرده بلند مدت بانک گردشگری نیاوران 14633314037855</t>
  </si>
  <si>
    <t>سپرده بلند مدت بانک گردشگری آپادانا 120333140378510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</si>
  <si>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</si>
  <si>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</si>
  <si>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</si>
  <si>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</si>
  <si>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1403/10/30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</si>
  <si>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</si>
  <si>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</si>
  <si>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</si>
  <si>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</si>
  <si>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</si>
  <si>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</si>
  <si>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1404/09/10</t>
  </si>
  <si>
    <t>صندوق س.آرمان سپهر آتی-م</t>
  </si>
  <si>
    <t>صندوق س. سهامی اکسیژن-س</t>
  </si>
  <si>
    <t>صندوق س.پشتوانه طلای ویستا</t>
  </si>
  <si>
    <t>بانک صادرات شعبه سیدخندان  0219726921009</t>
  </si>
  <si>
    <t>بانک صادرات شعبه سیدخندان  0407533535004</t>
  </si>
  <si>
    <t>بانک گردشگری شعبه نیاوران  14633314037856</t>
  </si>
  <si>
    <t>بانک پاسارگاد شعبه جهان کودک  290303156920339</t>
  </si>
  <si>
    <t>بانک گردشگری شعبه آپادانا  120333140378511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</si>
  <si>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</si>
  <si>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</si>
  <si>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</si>
  <si>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</si>
  <si>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</si>
  <si>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</si>
  <si>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</si>
  <si>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</si>
  <si>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</si>
  <si>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</si>
  <si>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</si>
  <si>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</si>
  <si>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1403/10/08</t>
  </si>
  <si>
    <t>صندوق س.آرمان سپهر آتی</t>
  </si>
  <si>
    <t>صندوق س. سهامی اکسیژن</t>
  </si>
  <si>
    <t>برای ماه منتهی به 1403/11/30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</si>
  <si>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</si>
  <si>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</si>
  <si>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</si>
  <si>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</si>
  <si>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</si>
  <si>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</si>
  <si>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1402/12/15</t>
  </si>
  <si>
    <t>صندوق س.بخشی صنایع سورنا2</t>
  </si>
  <si>
    <t>صندوق س.بخشی شایسته فردا</t>
  </si>
  <si>
    <t>صنایع الکترونیک مادیران</t>
  </si>
  <si>
    <t>سود سپرده بانک صادرات شعبه سیدخندان شماره حساب 0219726921009</t>
  </si>
  <si>
    <t>موسسه اعتباری ملل __ سپرده کوتاه مدت 0532.10.277.000000395</t>
  </si>
  <si>
    <t>سپرده کوتاه مدت موسسه اعتباری ملل مرزداران 053210277000000395</t>
  </si>
  <si>
    <t>سپرده بلند مدت بانک صادرات سیدخندان  0219726921009</t>
  </si>
  <si>
    <t>1401/12/08</t>
  </si>
  <si>
    <t>1404/09/16</t>
  </si>
  <si>
    <t>صندوق اهرمی جهش</t>
  </si>
  <si>
    <t>صندوق س.بخشی صنایع سورنا2-ب</t>
  </si>
  <si>
    <t>صندوق س. سهام زرین کوروش-س</t>
  </si>
  <si>
    <t>صندوق س.بخشی فلز فارابی-ب</t>
  </si>
  <si>
    <t>صندوق سرمایه گذاری برلیان-سهام</t>
  </si>
  <si>
    <t>صندوق س.سهامی تیام-س</t>
  </si>
  <si>
    <t>صندوق س.بخشی صنایع سورنا-ب</t>
  </si>
  <si>
    <t>صندوق س صنایع دایا2-بخشی</t>
  </si>
  <si>
    <t>صندوق س زیتون نماد پایا- مختلط</t>
  </si>
  <si>
    <t>صندوق س.بخشی شایسته فردا-ب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</si>
</sst>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#,##0_ ;[Red]\-#,##0\ "/>
  </numFmts>
  <fonts count="3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386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top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0" fontId="2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0" fontId="32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10" fontId="2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/>
    </xf>
    <xf numFmtId="0" fontId="3" fillId="0" borderId="0" xfId="0" applyFont="1" applyAlignment="1">
      <alignment vertical="top"/>
    </xf>
    <xf numFmtId="3" fontId="2" fillId="0" borderId="10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0" fontId="2" fillId="0" borderId="10" xfId="0" applyNumberFormat="1" applyFont="1" applyBorder="1" applyAlignment="1">
      <alignment horizontal="right" vertical="top"/>
    </xf>
    <xf numFmtId="10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32" fillId="0" borderId="7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3" fillId="0" borderId="0" xfId="0" applyNumberFormat="1" applyFont="1" applyAlignment="1">
      <alignment vertical="center"/>
    </xf>
    <xf numFmtId="166" fontId="7" fillId="2" borderId="0" xfId="0" applyNumberFormat="1" applyFont="1" applyFill="1" applyAlignment="1">
      <alignment horizontal="left"/>
    </xf>
    <xf numFmtId="166" fontId="3" fillId="0" borderId="2" xfId="0" applyNumberFormat="1" applyFont="1" applyBorder="1" applyAlignment="1">
      <alignment vertical="top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 wrapText="1"/>
    </xf>
    <xf numFmtId="9" fontId="7" fillId="2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right" vertical="top"/>
    </xf>
    <xf numFmtId="166" fontId="3" fillId="0" borderId="4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0" fontId="17" fillId="2" borderId="3" xfId="0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2" xfId="0" applyNumberFormat="1" applyFont="1" applyBorder="1" applyAlignment="1">
      <alignment vertical="top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2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 vertical="center"/>
    </xf>
    <xf numFmtId="38" fontId="32" fillId="0" borderId="0" xfId="0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top"/>
    </xf>
    <xf numFmtId="10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0" fontId="3" fillId="0" borderId="0" xfId="3" applyNumberFormat="1" applyFont="1" applyAlignment="1">
      <alignment horizontal="right" vertical="center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3" fontId="26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center" vertical="top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2" fillId="2" borderId="3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view="pageBreakPreview" topLeftCell="A10" zoomScaleNormal="100" zoomScaleSheetLayoutView="100" workbookViewId="0">
      <selection activeCell="A17" sqref="A17:C17"/>
    </sheetView>
  </sheetViews>
  <sheetFormatPr defaultRowHeight="12.75" x14ac:dyDescent="0.2"/>
  <cols>
    <col min="1" max="1" width="21" customWidth="1"/>
    <col min="2" max="2" width="38" customWidth="1"/>
    <col min="3" max="3" width="36.5703125" customWidth="1"/>
  </cols>
  <sheetData>
    <row r="11" spans="1:3" ht="29.1" customHeight="1" x14ac:dyDescent="0.2">
      <c r="A11" s="317"/>
      <c r="B11" s="317"/>
      <c r="C11" s="317"/>
    </row>
    <row r="12" spans="1:3" ht="21.75" customHeight="1" x14ac:dyDescent="0.2">
      <c r="A12" s="317"/>
      <c r="B12" s="317"/>
      <c r="C12" s="317"/>
    </row>
    <row r="13" spans="1:3" ht="21.75" customHeight="1" x14ac:dyDescent="0.2">
      <c r="A13" s="317"/>
      <c r="B13" s="317"/>
      <c r="C13" s="317"/>
    </row>
    <row r="14" spans="1:3" ht="28.5" customHeight="1" x14ac:dyDescent="0.2"/>
    <row r="15" spans="1:3" ht="24.75" x14ac:dyDescent="0.6">
      <c r="A15" s="49"/>
      <c r="B15" s="318"/>
      <c r="C15" s="49"/>
    </row>
    <row r="16" spans="1:3" ht="24.75" x14ac:dyDescent="0.6">
      <c r="A16" s="49"/>
      <c r="B16" s="318"/>
      <c r="C16" s="49"/>
    </row>
    <row r="17" spans="1:3" ht="26.25" x14ac:dyDescent="0.2">
      <c r="A17" s="316" t="s">
        <v>0</v>
      </c>
      <c r="B17" s="316"/>
      <c r="C17" s="316"/>
    </row>
    <row r="18" spans="1:3" ht="26.25" x14ac:dyDescent="0.2">
      <c r="A18" s="316" t="s">
        <v>1</v>
      </c>
      <c r="B18" s="316"/>
      <c r="C18" s="316"/>
    </row>
    <row r="19" spans="1:3" ht="26.25" x14ac:dyDescent="0.2">
      <c r="A19" s="316" t="s">
        <v>238</v>
      </c>
      <c r="B19" s="316"/>
      <c r="C19" s="316"/>
    </row>
    <row r="20" spans="1:3" ht="24.75" x14ac:dyDescent="0.6">
      <c r="A20" s="49"/>
      <c r="B20" s="49"/>
      <c r="C20" s="49"/>
    </row>
    <row r="21" spans="1:3" ht="24.75" x14ac:dyDescent="0.6">
      <c r="A21" s="49"/>
      <c r="B21" s="49"/>
      <c r="C21" s="49"/>
    </row>
    <row r="22" spans="1:3" ht="24.75" x14ac:dyDescent="0.6">
      <c r="A22" s="49"/>
      <c r="B22" s="49"/>
      <c r="C22" s="49"/>
    </row>
    <row r="23" spans="1:3" ht="24.75" x14ac:dyDescent="0.6">
      <c r="A23" s="49"/>
      <c r="B23" s="49"/>
      <c r="C23" s="49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  <pageSetUpPr fitToPage="1"/>
  </sheetPr>
  <dimension ref="A1:AL24"/>
  <sheetViews>
    <sheetView rightToLeft="1" view="pageBreakPreview" topLeftCell="K9" zoomScale="93" zoomScaleNormal="100" zoomScaleSheetLayoutView="93" workbookViewId="0">
      <selection activeCell="W1" sqref="W1"/>
    </sheetView>
  </sheetViews>
  <sheetFormatPr defaultRowHeight="30" customHeight="1" x14ac:dyDescent="0.2"/>
  <cols>
    <col min="1" max="1" width="26.7109375" style="12" bestFit="1" customWidth="1"/>
    <col min="2" max="2" width="0.7109375" style="12" customWidth="1"/>
    <col min="3" max="3" width="15.7109375" style="231" bestFit="1" customWidth="1"/>
    <col min="4" max="4" width="1.28515625" style="231" customWidth="1"/>
    <col min="5" max="5" width="16.5703125" style="277" bestFit="1" customWidth="1"/>
    <col min="6" max="6" width="1.28515625" style="277" customWidth="1"/>
    <col min="7" max="7" width="15.140625" style="273" bestFit="1" customWidth="1"/>
    <col min="8" max="8" width="1.28515625" style="277" customWidth="1"/>
    <col min="9" max="9" width="16.5703125" style="277" bestFit="1" customWidth="1"/>
    <col min="10" max="10" width="1.28515625" style="12" customWidth="1"/>
    <col min="11" max="11" width="11.85546875" style="90" customWidth="1"/>
    <col min="12" max="12" width="1.28515625" style="12" customWidth="1"/>
    <col min="13" max="13" width="17" style="233" customWidth="1"/>
    <col min="14" max="14" width="1.28515625" style="233" customWidth="1"/>
    <col min="15" max="15" width="17.28515625" style="273" bestFit="1" customWidth="1"/>
    <col min="16" max="16" width="0.85546875" style="273" customWidth="1"/>
    <col min="17" max="17" width="19.140625" style="273" bestFit="1" customWidth="1"/>
    <col min="18" max="18" width="1.140625" style="277" customWidth="1"/>
    <col min="19" max="19" width="19.140625" style="277" bestFit="1" customWidth="1"/>
    <col min="20" max="20" width="1.28515625" style="12" customWidth="1"/>
    <col min="21" max="21" width="13.42578125" style="90" customWidth="1"/>
    <col min="22" max="22" width="0.28515625" style="12" customWidth="1"/>
    <col min="23" max="23" width="23.5703125" style="102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</row>
    <row r="2" spans="1:38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</row>
    <row r="3" spans="1:38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</row>
    <row r="4" spans="1:38" s="13" customFormat="1" ht="30" customHeight="1" x14ac:dyDescent="0.2">
      <c r="A4" s="324" t="s">
        <v>159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W4" s="121"/>
      <c r="X4" s="45"/>
    </row>
    <row r="5" spans="1:38" ht="30" customHeight="1" x14ac:dyDescent="0.2">
      <c r="C5" s="326" t="s">
        <v>101</v>
      </c>
      <c r="D5" s="326"/>
      <c r="E5" s="326"/>
      <c r="F5" s="326"/>
      <c r="G5" s="326"/>
      <c r="H5" s="326"/>
      <c r="I5" s="326"/>
      <c r="J5" s="326"/>
      <c r="K5" s="326"/>
      <c r="M5" s="326" t="s">
        <v>145</v>
      </c>
      <c r="N5" s="326"/>
      <c r="O5" s="326"/>
      <c r="P5" s="345"/>
      <c r="Q5" s="326"/>
      <c r="R5" s="326"/>
      <c r="S5" s="326"/>
      <c r="T5" s="326"/>
      <c r="U5" s="326"/>
    </row>
    <row r="6" spans="1:38" ht="27" customHeight="1" x14ac:dyDescent="0.2">
      <c r="C6" s="251"/>
      <c r="D6" s="251"/>
      <c r="E6" s="296"/>
      <c r="F6" s="296"/>
      <c r="G6" s="295"/>
      <c r="H6" s="296"/>
      <c r="I6" s="327" t="s">
        <v>12</v>
      </c>
      <c r="J6" s="327"/>
      <c r="K6" s="327"/>
      <c r="M6" s="250"/>
      <c r="N6" s="250"/>
      <c r="O6" s="295"/>
      <c r="P6" s="295"/>
      <c r="Q6" s="295"/>
      <c r="R6" s="296"/>
      <c r="S6" s="327" t="s">
        <v>12</v>
      </c>
      <c r="T6" s="327"/>
      <c r="U6" s="327"/>
    </row>
    <row r="7" spans="1:38" ht="38.25" customHeight="1" x14ac:dyDescent="0.2">
      <c r="A7" s="1" t="s">
        <v>102</v>
      </c>
      <c r="C7" s="254" t="s">
        <v>103</v>
      </c>
      <c r="E7" s="299" t="s">
        <v>104</v>
      </c>
      <c r="G7" s="281" t="s">
        <v>105</v>
      </c>
      <c r="I7" s="297" t="s">
        <v>76</v>
      </c>
      <c r="J7" s="26"/>
      <c r="K7" s="249" t="s">
        <v>93</v>
      </c>
      <c r="M7" s="252" t="s">
        <v>103</v>
      </c>
      <c r="N7" s="363" t="s">
        <v>104</v>
      </c>
      <c r="O7" s="363"/>
      <c r="P7" s="290"/>
      <c r="Q7" s="281" t="s">
        <v>105</v>
      </c>
      <c r="S7" s="297" t="s">
        <v>76</v>
      </c>
      <c r="T7" s="26"/>
      <c r="U7" s="249" t="s">
        <v>93</v>
      </c>
    </row>
    <row r="8" spans="1:38" ht="30" customHeight="1" x14ac:dyDescent="0.5">
      <c r="A8" s="311" t="s">
        <v>240</v>
      </c>
      <c r="B8"/>
      <c r="C8" s="229">
        <v>0</v>
      </c>
      <c r="D8" s="253"/>
      <c r="E8" s="279">
        <v>0</v>
      </c>
      <c r="F8" s="300"/>
      <c r="G8" s="194">
        <v>180452</v>
      </c>
      <c r="H8" s="300"/>
      <c r="I8" s="194">
        <f>C8+E8+G8</f>
        <v>180452</v>
      </c>
      <c r="J8" s="208"/>
      <c r="K8" s="246">
        <v>0</v>
      </c>
      <c r="L8" s="208"/>
      <c r="M8" s="229">
        <v>0</v>
      </c>
      <c r="N8" s="253"/>
      <c r="O8" s="271">
        <v>0</v>
      </c>
      <c r="P8" s="300"/>
      <c r="Q8" s="194">
        <v>180452</v>
      </c>
      <c r="R8" s="300"/>
      <c r="S8" s="194">
        <f>M8+O8+Q8</f>
        <v>180452</v>
      </c>
      <c r="T8" s="195"/>
      <c r="U8" s="246">
        <v>0</v>
      </c>
      <c r="V8" s="163">
        <v>0</v>
      </c>
      <c r="W8" s="147"/>
      <c r="X8" s="148"/>
      <c r="Y8" s="92"/>
      <c r="Z8" s="18"/>
      <c r="AA8" s="18"/>
      <c r="AB8" s="18"/>
      <c r="AC8" s="18"/>
      <c r="AE8" s="325"/>
      <c r="AF8" s="325"/>
      <c r="AG8" s="325"/>
      <c r="AH8" s="325"/>
      <c r="AI8" s="325"/>
      <c r="AJ8" s="325"/>
      <c r="AK8" s="325"/>
      <c r="AL8" s="325"/>
    </row>
    <row r="9" spans="1:38" ht="30" customHeight="1" x14ac:dyDescent="0.5">
      <c r="A9" s="310" t="s">
        <v>241</v>
      </c>
      <c r="B9"/>
      <c r="C9" s="230">
        <v>0</v>
      </c>
      <c r="D9" s="253"/>
      <c r="E9" s="280">
        <v>0</v>
      </c>
      <c r="F9" s="300"/>
      <c r="G9" s="194">
        <v>141580</v>
      </c>
      <c r="H9" s="300"/>
      <c r="I9" s="194">
        <f t="shared" ref="I9:I17" si="0">C9+E9+G9</f>
        <v>141580</v>
      </c>
      <c r="J9" s="208"/>
      <c r="K9" s="247">
        <v>0</v>
      </c>
      <c r="L9" s="208"/>
      <c r="M9" s="230">
        <v>0</v>
      </c>
      <c r="N9" s="253"/>
      <c r="O9" s="171">
        <v>0</v>
      </c>
      <c r="P9" s="300"/>
      <c r="Q9" s="194">
        <v>141580</v>
      </c>
      <c r="R9" s="300"/>
      <c r="S9" s="194">
        <f t="shared" ref="S9:S17" si="1">M9+O9+Q9</f>
        <v>141580</v>
      </c>
      <c r="T9" s="194"/>
      <c r="U9" s="247">
        <v>0</v>
      </c>
      <c r="V9" s="33">
        <v>0</v>
      </c>
      <c r="W9" s="147"/>
      <c r="X9" s="148"/>
      <c r="Y9" s="92"/>
      <c r="AA9" s="78"/>
      <c r="AC9" s="78"/>
      <c r="AE9" s="78"/>
      <c r="AG9" s="78"/>
      <c r="AI9" s="78"/>
      <c r="AK9" s="364"/>
      <c r="AL9" s="364"/>
    </row>
    <row r="10" spans="1:38" ht="30" customHeight="1" x14ac:dyDescent="0.5">
      <c r="A10" s="310" t="s">
        <v>208</v>
      </c>
      <c r="B10"/>
      <c r="C10" s="230">
        <v>0</v>
      </c>
      <c r="D10" s="253"/>
      <c r="E10" s="280">
        <v>0</v>
      </c>
      <c r="F10" s="300"/>
      <c r="G10" s="194">
        <v>700811</v>
      </c>
      <c r="H10" s="300"/>
      <c r="I10" s="194">
        <f t="shared" si="0"/>
        <v>700811</v>
      </c>
      <c r="J10" s="208"/>
      <c r="K10" s="247">
        <v>0</v>
      </c>
      <c r="L10" s="208"/>
      <c r="M10" s="230">
        <v>0</v>
      </c>
      <c r="N10" s="253"/>
      <c r="O10" s="171">
        <v>0</v>
      </c>
      <c r="P10" s="300"/>
      <c r="Q10" s="194">
        <v>700811</v>
      </c>
      <c r="R10" s="300"/>
      <c r="S10" s="194">
        <f t="shared" si="1"/>
        <v>700811</v>
      </c>
      <c r="T10" s="194"/>
      <c r="U10" s="247">
        <v>0</v>
      </c>
      <c r="V10" s="33">
        <v>0</v>
      </c>
      <c r="W10" s="147"/>
      <c r="X10" s="148"/>
      <c r="Y10" s="92"/>
      <c r="Z10" s="56"/>
      <c r="AA10" s="57"/>
      <c r="AB10" s="56"/>
      <c r="AC10" s="54"/>
      <c r="AD10" s="56"/>
      <c r="AE10" s="57"/>
      <c r="AF10" s="56"/>
      <c r="AG10" s="57"/>
      <c r="AH10" s="56"/>
      <c r="AI10" s="57"/>
      <c r="AJ10" s="56"/>
      <c r="AK10" s="365"/>
      <c r="AL10" s="365"/>
    </row>
    <row r="11" spans="1:38" ht="30" customHeight="1" x14ac:dyDescent="0.5">
      <c r="A11" s="310" t="s">
        <v>209</v>
      </c>
      <c r="B11"/>
      <c r="C11" s="230">
        <v>0</v>
      </c>
      <c r="D11" s="253"/>
      <c r="E11" s="280">
        <v>397371</v>
      </c>
      <c r="F11" s="300"/>
      <c r="G11" s="194">
        <v>0</v>
      </c>
      <c r="H11" s="300"/>
      <c r="I11" s="194">
        <f t="shared" si="0"/>
        <v>397371</v>
      </c>
      <c r="J11" s="208"/>
      <c r="K11" s="247">
        <v>0</v>
      </c>
      <c r="L11" s="208"/>
      <c r="M11" s="230">
        <v>0</v>
      </c>
      <c r="N11" s="253"/>
      <c r="O11" s="171">
        <v>397371</v>
      </c>
      <c r="P11" s="300"/>
      <c r="Q11" s="194">
        <v>0</v>
      </c>
      <c r="R11" s="300"/>
      <c r="S11" s="194">
        <f t="shared" si="1"/>
        <v>397371</v>
      </c>
      <c r="T11" s="194"/>
      <c r="U11" s="247">
        <v>0</v>
      </c>
      <c r="V11" s="33">
        <v>0</v>
      </c>
      <c r="W11" s="147"/>
      <c r="X11" s="148"/>
      <c r="Y11" s="92"/>
      <c r="Z11" s="56"/>
      <c r="AA11" s="57"/>
      <c r="AB11" s="56"/>
      <c r="AC11" s="54"/>
      <c r="AD11" s="56"/>
      <c r="AE11" s="57"/>
      <c r="AF11" s="56"/>
      <c r="AG11" s="57"/>
      <c r="AH11" s="56"/>
      <c r="AI11" s="57"/>
      <c r="AJ11" s="56"/>
      <c r="AK11" s="366"/>
      <c r="AL11" s="366"/>
    </row>
    <row r="12" spans="1:38" ht="30" customHeight="1" x14ac:dyDescent="0.5">
      <c r="A12" s="310" t="s">
        <v>210</v>
      </c>
      <c r="B12"/>
      <c r="C12" s="230">
        <v>0</v>
      </c>
      <c r="D12" s="253"/>
      <c r="E12" s="280">
        <v>0</v>
      </c>
      <c r="F12" s="300"/>
      <c r="G12" s="194">
        <v>186835</v>
      </c>
      <c r="H12" s="300"/>
      <c r="I12" s="194">
        <f t="shared" si="0"/>
        <v>186835</v>
      </c>
      <c r="J12" s="208"/>
      <c r="K12" s="247">
        <v>0</v>
      </c>
      <c r="L12" s="208"/>
      <c r="M12" s="230">
        <v>0</v>
      </c>
      <c r="N12" s="253"/>
      <c r="O12" s="171">
        <v>0</v>
      </c>
      <c r="P12" s="300"/>
      <c r="Q12" s="194">
        <v>186835</v>
      </c>
      <c r="R12" s="300"/>
      <c r="S12" s="194">
        <f t="shared" si="1"/>
        <v>186835</v>
      </c>
      <c r="T12" s="194"/>
      <c r="U12" s="247">
        <v>0</v>
      </c>
      <c r="V12" s="33">
        <v>0</v>
      </c>
      <c r="W12" s="147"/>
      <c r="X12" s="148"/>
      <c r="Y12" s="92"/>
      <c r="Z12" s="56"/>
      <c r="AA12" s="57"/>
      <c r="AB12" s="56"/>
      <c r="AC12" s="58"/>
      <c r="AD12" s="54"/>
      <c r="AE12" s="57"/>
      <c r="AF12" s="56"/>
      <c r="AG12" s="57"/>
      <c r="AH12" s="56"/>
      <c r="AI12" s="57"/>
      <c r="AJ12" s="56"/>
      <c r="AK12" s="366"/>
      <c r="AL12" s="366"/>
    </row>
    <row r="13" spans="1:38" ht="30" customHeight="1" x14ac:dyDescent="0.5">
      <c r="A13" s="310" t="s">
        <v>211</v>
      </c>
      <c r="B13"/>
      <c r="C13" s="230">
        <v>0</v>
      </c>
      <c r="D13" s="253"/>
      <c r="E13" s="280">
        <v>0</v>
      </c>
      <c r="F13" s="300"/>
      <c r="G13" s="171">
        <v>-95779605</v>
      </c>
      <c r="H13" s="300"/>
      <c r="I13" s="171">
        <f t="shared" si="0"/>
        <v>-95779605</v>
      </c>
      <c r="J13" s="208"/>
      <c r="K13" s="312">
        <v>-5.0000000000000001E-4</v>
      </c>
      <c r="L13" s="208"/>
      <c r="M13" s="230">
        <v>0</v>
      </c>
      <c r="N13" s="253"/>
      <c r="O13" s="171">
        <v>0</v>
      </c>
      <c r="P13" s="300"/>
      <c r="Q13" s="171">
        <v>-95779605</v>
      </c>
      <c r="R13" s="300"/>
      <c r="S13" s="171">
        <f t="shared" si="1"/>
        <v>-95779605</v>
      </c>
      <c r="T13" s="248"/>
      <c r="U13" s="312">
        <v>-5.0000000000000001E-4</v>
      </c>
      <c r="V13" s="33">
        <v>0.01</v>
      </c>
      <c r="W13" s="147"/>
      <c r="X13" s="148"/>
      <c r="Y13" s="92"/>
      <c r="Z13" s="56"/>
      <c r="AA13" s="57"/>
      <c r="AB13" s="56"/>
      <c r="AC13" s="54"/>
      <c r="AD13" s="56"/>
      <c r="AE13" s="57"/>
      <c r="AF13" s="56"/>
      <c r="AG13" s="57"/>
      <c r="AH13" s="56"/>
      <c r="AI13" s="57"/>
      <c r="AJ13" s="56"/>
      <c r="AK13" s="366"/>
      <c r="AL13" s="366"/>
    </row>
    <row r="14" spans="1:38" ht="30" customHeight="1" x14ac:dyDescent="0.5">
      <c r="A14" s="310" t="s">
        <v>212</v>
      </c>
      <c r="B14"/>
      <c r="C14" s="230">
        <v>0</v>
      </c>
      <c r="D14" s="253"/>
      <c r="E14" s="280">
        <v>0</v>
      </c>
      <c r="F14" s="300"/>
      <c r="G14" s="194">
        <v>101458</v>
      </c>
      <c r="H14" s="300"/>
      <c r="I14" s="194">
        <f t="shared" si="0"/>
        <v>101458</v>
      </c>
      <c r="J14" s="208"/>
      <c r="K14" s="247">
        <v>0</v>
      </c>
      <c r="L14" s="208"/>
      <c r="M14" s="230">
        <v>0</v>
      </c>
      <c r="N14" s="253"/>
      <c r="O14" s="171">
        <v>0</v>
      </c>
      <c r="P14" s="300"/>
      <c r="Q14" s="194">
        <v>101458</v>
      </c>
      <c r="R14" s="300"/>
      <c r="S14" s="194">
        <f t="shared" si="1"/>
        <v>101458</v>
      </c>
      <c r="T14" s="194"/>
      <c r="U14" s="247">
        <v>0</v>
      </c>
      <c r="V14" s="33">
        <v>0</v>
      </c>
      <c r="W14" s="147"/>
      <c r="X14" s="148"/>
      <c r="Y14" s="92"/>
      <c r="Z14" s="56"/>
      <c r="AA14" s="57"/>
      <c r="AB14" s="56"/>
      <c r="AC14" s="54"/>
      <c r="AD14" s="56"/>
      <c r="AE14" s="57"/>
      <c r="AF14" s="56"/>
      <c r="AG14" s="57"/>
      <c r="AH14" s="56"/>
      <c r="AI14" s="57"/>
      <c r="AJ14" s="56"/>
      <c r="AK14" s="366"/>
      <c r="AL14" s="366"/>
    </row>
    <row r="15" spans="1:38" ht="30" customHeight="1" x14ac:dyDescent="0.5">
      <c r="A15" s="310" t="s">
        <v>242</v>
      </c>
      <c r="B15"/>
      <c r="C15" s="230">
        <v>0</v>
      </c>
      <c r="D15" s="253"/>
      <c r="E15" s="280">
        <v>0</v>
      </c>
      <c r="F15" s="300"/>
      <c r="G15" s="194">
        <v>516051</v>
      </c>
      <c r="H15" s="300"/>
      <c r="I15" s="194">
        <f t="shared" si="0"/>
        <v>516051</v>
      </c>
      <c r="J15" s="208"/>
      <c r="K15" s="247">
        <v>0</v>
      </c>
      <c r="L15" s="208"/>
      <c r="M15" s="230">
        <v>0</v>
      </c>
      <c r="N15" s="253"/>
      <c r="O15" s="171">
        <v>0</v>
      </c>
      <c r="P15" s="300"/>
      <c r="Q15" s="194">
        <v>516051</v>
      </c>
      <c r="R15" s="300"/>
      <c r="S15" s="194">
        <f t="shared" si="1"/>
        <v>516051</v>
      </c>
      <c r="T15" s="194"/>
      <c r="U15" s="247">
        <v>0</v>
      </c>
      <c r="V15" s="33">
        <v>0</v>
      </c>
      <c r="W15" s="147"/>
      <c r="X15" s="148"/>
      <c r="Y15" s="92"/>
      <c r="Z15" s="56"/>
      <c r="AA15" s="57"/>
      <c r="AB15" s="56"/>
      <c r="AC15" s="54"/>
      <c r="AD15" s="56"/>
      <c r="AE15" s="57"/>
      <c r="AF15" s="56"/>
      <c r="AG15" s="57"/>
      <c r="AH15" s="56"/>
      <c r="AI15" s="57"/>
      <c r="AJ15" s="56"/>
      <c r="AK15" s="57"/>
      <c r="AL15" s="57"/>
    </row>
    <row r="16" spans="1:38" ht="30" customHeight="1" x14ac:dyDescent="0.5">
      <c r="A16" s="310" t="s">
        <v>248</v>
      </c>
      <c r="B16"/>
      <c r="C16" s="230">
        <v>0</v>
      </c>
      <c r="D16" s="253"/>
      <c r="E16" s="280">
        <v>90164</v>
      </c>
      <c r="F16" s="300"/>
      <c r="G16" s="194">
        <v>0</v>
      </c>
      <c r="H16" s="300"/>
      <c r="I16" s="194">
        <f t="shared" si="0"/>
        <v>90164</v>
      </c>
      <c r="J16" s="208"/>
      <c r="K16" s="247">
        <v>0</v>
      </c>
      <c r="L16" s="208"/>
      <c r="M16" s="230">
        <v>0</v>
      </c>
      <c r="N16" s="253"/>
      <c r="O16" s="171">
        <v>90164</v>
      </c>
      <c r="P16" s="300"/>
      <c r="Q16" s="194">
        <v>0</v>
      </c>
      <c r="R16" s="300"/>
      <c r="S16" s="194">
        <f t="shared" si="1"/>
        <v>90164</v>
      </c>
      <c r="T16" s="194"/>
      <c r="U16" s="247">
        <v>0</v>
      </c>
      <c r="V16" s="33">
        <v>0</v>
      </c>
      <c r="W16" s="147"/>
      <c r="X16" s="148"/>
      <c r="Y16" s="92"/>
      <c r="Z16" s="56"/>
      <c r="AA16" s="57"/>
      <c r="AB16" s="56"/>
      <c r="AC16" s="54"/>
      <c r="AD16" s="56"/>
      <c r="AE16" s="57"/>
      <c r="AF16" s="56"/>
      <c r="AG16" s="57"/>
      <c r="AH16" s="56"/>
      <c r="AI16" s="57"/>
      <c r="AJ16" s="56"/>
      <c r="AK16" s="57"/>
      <c r="AL16" s="57"/>
    </row>
    <row r="17" spans="1:38" ht="30" customHeight="1" x14ac:dyDescent="0.5">
      <c r="A17" s="310" t="s">
        <v>243</v>
      </c>
      <c r="B17"/>
      <c r="C17" s="230">
        <v>0</v>
      </c>
      <c r="D17" s="253"/>
      <c r="E17" s="280">
        <v>0</v>
      </c>
      <c r="F17" s="300"/>
      <c r="G17" s="194">
        <v>228482</v>
      </c>
      <c r="H17" s="300"/>
      <c r="I17" s="194">
        <f t="shared" si="0"/>
        <v>228482</v>
      </c>
      <c r="J17" s="208"/>
      <c r="K17" s="247">
        <v>0</v>
      </c>
      <c r="L17" s="208"/>
      <c r="M17" s="230">
        <v>0</v>
      </c>
      <c r="N17" s="253"/>
      <c r="O17" s="171">
        <v>0</v>
      </c>
      <c r="P17" s="300"/>
      <c r="Q17" s="194">
        <v>228482</v>
      </c>
      <c r="R17" s="300"/>
      <c r="S17" s="194">
        <f t="shared" si="1"/>
        <v>228482</v>
      </c>
      <c r="T17" s="194"/>
      <c r="U17" s="247">
        <v>0</v>
      </c>
      <c r="V17" s="33">
        <v>0.03</v>
      </c>
      <c r="W17" s="147"/>
      <c r="X17" s="148"/>
      <c r="Y17" s="92"/>
      <c r="Z17" s="56"/>
      <c r="AA17" s="57"/>
      <c r="AB17" s="56"/>
      <c r="AC17" s="54"/>
      <c r="AD17" s="56"/>
      <c r="AE17" s="57"/>
      <c r="AF17" s="56"/>
      <c r="AG17" s="57"/>
      <c r="AH17" s="56"/>
      <c r="AI17" s="57"/>
      <c r="AJ17" s="56"/>
      <c r="AK17" s="57"/>
      <c r="AL17" s="57"/>
    </row>
    <row r="18" spans="1:38" ht="30" customHeight="1" thickBot="1" x14ac:dyDescent="0.25">
      <c r="A18" s="11" t="s">
        <v>12</v>
      </c>
      <c r="B18"/>
      <c r="C18" s="243">
        <f>SUM(C8:C17)</f>
        <v>0</v>
      </c>
      <c r="D18" s="255"/>
      <c r="E18" s="219">
        <f>SUM(E8:E17)</f>
        <v>487535</v>
      </c>
      <c r="F18" s="301"/>
      <c r="G18" s="219">
        <f>SUM(G8:G17)</f>
        <v>-93723936</v>
      </c>
      <c r="H18" s="301"/>
      <c r="I18" s="219">
        <f>SUM(I8:I17)</f>
        <v>-93236401</v>
      </c>
      <c r="J18" s="216"/>
      <c r="K18" s="313">
        <f>SUM(K8:K17)</f>
        <v>-5.0000000000000001E-4</v>
      </c>
      <c r="L18" s="216"/>
      <c r="M18" s="243">
        <f>SUM(M8:M17)</f>
        <v>0</v>
      </c>
      <c r="N18" s="256"/>
      <c r="O18" s="219">
        <f>SUM(O8:O17)</f>
        <v>487535</v>
      </c>
      <c r="P18" s="219"/>
      <c r="Q18" s="268">
        <f>SUM(Q8:Q17)</f>
        <v>-93723936</v>
      </c>
      <c r="R18" s="219"/>
      <c r="S18" s="268">
        <f>SUM(S8:S17)</f>
        <v>-93236401</v>
      </c>
      <c r="T18" s="191">
        <v>-19399995418</v>
      </c>
      <c r="U18" s="313">
        <f>SUM(U8:U17)</f>
        <v>-5.0000000000000001E-4</v>
      </c>
      <c r="V18" s="165">
        <v>-1.38</v>
      </c>
      <c r="W18" s="149"/>
      <c r="X18" s="150"/>
      <c r="Y18" s="57"/>
      <c r="Z18" s="56"/>
      <c r="AA18" s="57"/>
      <c r="AB18" s="56"/>
      <c r="AC18" s="54"/>
      <c r="AD18" s="56"/>
      <c r="AE18" s="57"/>
      <c r="AF18" s="56"/>
      <c r="AG18" s="57"/>
      <c r="AH18" s="56"/>
      <c r="AI18" s="57"/>
      <c r="AJ18" s="56"/>
      <c r="AK18" s="365"/>
      <c r="AL18" s="365"/>
    </row>
    <row r="19" spans="1:38" ht="30" customHeight="1" thickTop="1" x14ac:dyDescent="0.2">
      <c r="Q19" s="298"/>
      <c r="W19" s="149"/>
      <c r="X19" s="150"/>
      <c r="Y19" s="57"/>
      <c r="Z19" s="56"/>
      <c r="AA19" s="57"/>
      <c r="AB19" s="56"/>
      <c r="AC19" s="365"/>
      <c r="AD19" s="365"/>
      <c r="AE19" s="57"/>
      <c r="AF19" s="56"/>
      <c r="AG19" s="57"/>
      <c r="AH19" s="56"/>
      <c r="AI19" s="57"/>
      <c r="AJ19" s="56"/>
      <c r="AK19" s="365"/>
      <c r="AL19" s="365"/>
    </row>
    <row r="20" spans="1:38" ht="30" customHeight="1" x14ac:dyDescent="0.2">
      <c r="W20" s="149"/>
      <c r="X20" s="150"/>
      <c r="Y20" s="57"/>
      <c r="Z20" s="56"/>
      <c r="AA20" s="57"/>
      <c r="AB20" s="56"/>
      <c r="AC20" s="365"/>
      <c r="AD20" s="365"/>
      <c r="AE20" s="57"/>
      <c r="AF20" s="56"/>
      <c r="AG20" s="57"/>
      <c r="AH20" s="56"/>
      <c r="AI20" s="57"/>
      <c r="AJ20" s="56"/>
      <c r="AK20" s="365"/>
      <c r="AL20" s="365"/>
    </row>
    <row r="21" spans="1:38" ht="30" customHeight="1" x14ac:dyDescent="0.2">
      <c r="W21" s="149"/>
      <c r="X21" s="150"/>
      <c r="Y21" s="57"/>
      <c r="Z21" s="56"/>
      <c r="AA21" s="57"/>
      <c r="AB21" s="56"/>
      <c r="AC21" s="54"/>
      <c r="AD21" s="56"/>
      <c r="AE21" s="57"/>
      <c r="AF21" s="56"/>
      <c r="AG21" s="57"/>
      <c r="AH21" s="56"/>
      <c r="AI21" s="57"/>
      <c r="AJ21" s="56"/>
      <c r="AK21" s="365"/>
      <c r="AL21" s="365"/>
    </row>
    <row r="22" spans="1:38" ht="30" customHeight="1" x14ac:dyDescent="0.2">
      <c r="W22" s="149"/>
      <c r="X22" s="150"/>
      <c r="Y22" s="57"/>
      <c r="Z22" s="56"/>
      <c r="AA22" s="57"/>
      <c r="AB22" s="56"/>
      <c r="AC22" s="54"/>
      <c r="AD22" s="56"/>
      <c r="AE22" s="57"/>
      <c r="AF22" s="56"/>
      <c r="AG22" s="57"/>
      <c r="AH22" s="56"/>
      <c r="AI22" s="57"/>
      <c r="AJ22" s="56"/>
      <c r="AK22" s="365"/>
      <c r="AL22" s="365"/>
    </row>
    <row r="23" spans="1:38" ht="30" customHeight="1" x14ac:dyDescent="0.2">
      <c r="W23" s="149"/>
      <c r="X23" s="150"/>
      <c r="Y23" s="57"/>
      <c r="Z23" s="56"/>
      <c r="AA23" s="57"/>
      <c r="AB23" s="56"/>
      <c r="AC23" s="58"/>
      <c r="AD23" s="56"/>
      <c r="AE23" s="57"/>
      <c r="AF23" s="56"/>
      <c r="AG23" s="57"/>
      <c r="AH23" s="56"/>
      <c r="AI23" s="57"/>
      <c r="AJ23" s="56"/>
      <c r="AK23" s="367"/>
      <c r="AL23" s="367"/>
    </row>
    <row r="24" spans="1:38" ht="30" customHeight="1" x14ac:dyDescent="0.2">
      <c r="W24" s="71"/>
      <c r="X24" s="151"/>
      <c r="Y24" s="71"/>
      <c r="Z24" s="59"/>
      <c r="AA24" s="71"/>
      <c r="AB24" s="59"/>
      <c r="AC24" s="71"/>
      <c r="AD24" s="59"/>
      <c r="AE24" s="71"/>
      <c r="AF24" s="59"/>
      <c r="AG24" s="71"/>
      <c r="AH24" s="59"/>
      <c r="AI24" s="71"/>
      <c r="AJ24" s="59"/>
      <c r="AK24" s="368"/>
      <c r="AL24" s="368"/>
    </row>
  </sheetData>
  <mergeCells count="25">
    <mergeCell ref="AK21:AL21"/>
    <mergeCell ref="AK22:AL22"/>
    <mergeCell ref="AK23:AL23"/>
    <mergeCell ref="AK24:AL24"/>
    <mergeCell ref="AK18:AL18"/>
    <mergeCell ref="AC20:AD20"/>
    <mergeCell ref="AK20:AL20"/>
    <mergeCell ref="AC19:AD19"/>
    <mergeCell ref="AK19:AL19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N7:O7"/>
    <mergeCell ref="A1:U1"/>
    <mergeCell ref="A2:U2"/>
    <mergeCell ref="A3:U3"/>
    <mergeCell ref="C5:K5"/>
    <mergeCell ref="M5:U5"/>
    <mergeCell ref="A4:U4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A1:T25"/>
  <sheetViews>
    <sheetView rightToLeft="1" view="pageBreakPreview" topLeftCell="A7" zoomScale="98" zoomScaleNormal="100" zoomScaleSheetLayoutView="98" workbookViewId="0">
      <selection activeCell="K23" sqref="K23"/>
    </sheetView>
  </sheetViews>
  <sheetFormatPr defaultRowHeight="30" customHeight="1" x14ac:dyDescent="0.2"/>
  <cols>
    <col min="1" max="1" width="28.85546875" style="12" bestFit="1" customWidth="1"/>
    <col min="2" max="2" width="1.28515625" style="12" customWidth="1"/>
    <col min="3" max="3" width="17.7109375" style="294" customWidth="1"/>
    <col min="4" max="4" width="1.28515625" style="192" customWidth="1"/>
    <col min="5" max="5" width="17" style="291" customWidth="1"/>
    <col min="6" max="6" width="1.28515625" style="291" customWidth="1"/>
    <col min="7" max="7" width="22.28515625" style="291" bestFit="1" customWidth="1"/>
    <col min="8" max="8" width="1.28515625" style="12" customWidth="1"/>
    <col min="9" max="9" width="12.28515625" style="240" customWidth="1"/>
    <col min="10" max="10" width="1.140625" style="55" customWidth="1"/>
    <col min="11" max="11" width="17.7109375" style="273" customWidth="1"/>
    <col min="12" max="12" width="1.28515625" style="273" customWidth="1"/>
    <col min="13" max="13" width="17.5703125" style="273" bestFit="1" customWidth="1"/>
    <col min="14" max="14" width="1.28515625" style="273" customWidth="1"/>
    <col min="15" max="15" width="17.5703125" style="273" customWidth="1"/>
    <col min="16" max="16" width="0.5703125" style="12" customWidth="1"/>
    <col min="17" max="17" width="16.85546875" style="55" customWidth="1"/>
    <col min="18" max="18" width="0.28515625" style="12" customWidth="1"/>
    <col min="19" max="19" width="24.85546875" style="102" bestFit="1" customWidth="1"/>
    <col min="20" max="20" width="18.7109375" style="97" customWidth="1"/>
    <col min="21" max="16384" width="9.140625" style="12"/>
  </cols>
  <sheetData>
    <row r="1" spans="1:20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20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</row>
    <row r="3" spans="1:20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20" s="13" customFormat="1" ht="30" customHeight="1" x14ac:dyDescent="0.2">
      <c r="A4" s="324" t="s">
        <v>160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S4" s="121"/>
      <c r="T4" s="146"/>
    </row>
    <row r="5" spans="1:20" ht="24" customHeight="1" x14ac:dyDescent="0.2">
      <c r="C5" s="345" t="s">
        <v>101</v>
      </c>
      <c r="D5" s="345"/>
      <c r="E5" s="345"/>
      <c r="F5" s="345"/>
      <c r="G5" s="345"/>
      <c r="H5" s="345"/>
      <c r="I5" s="345"/>
      <c r="K5" s="345"/>
      <c r="L5" s="345"/>
      <c r="M5" s="345"/>
      <c r="N5" s="345"/>
      <c r="O5" s="345"/>
      <c r="P5" s="345"/>
      <c r="Q5" s="345"/>
    </row>
    <row r="6" spans="1:20" ht="24" customHeight="1" x14ac:dyDescent="0.2">
      <c r="C6" s="369" t="s">
        <v>104</v>
      </c>
      <c r="D6" s="241"/>
      <c r="E6" s="371" t="s">
        <v>105</v>
      </c>
      <c r="F6" s="289"/>
      <c r="G6" s="327" t="s">
        <v>12</v>
      </c>
      <c r="H6" s="327"/>
      <c r="I6" s="327"/>
      <c r="K6" s="371" t="s">
        <v>104</v>
      </c>
      <c r="L6" s="295"/>
      <c r="M6" s="371" t="s">
        <v>105</v>
      </c>
      <c r="N6" s="295"/>
      <c r="O6" s="327" t="s">
        <v>12</v>
      </c>
      <c r="P6" s="327"/>
      <c r="Q6" s="327"/>
    </row>
    <row r="7" spans="1:20" ht="38.25" customHeight="1" x14ac:dyDescent="0.2">
      <c r="A7" s="1" t="s">
        <v>26</v>
      </c>
      <c r="C7" s="370"/>
      <c r="E7" s="372"/>
      <c r="G7" s="292" t="s">
        <v>76</v>
      </c>
      <c r="H7" s="26"/>
      <c r="I7" s="239" t="s">
        <v>93</v>
      </c>
      <c r="K7" s="372"/>
      <c r="M7" s="372"/>
      <c r="O7" s="292" t="s">
        <v>76</v>
      </c>
      <c r="P7" s="26"/>
      <c r="Q7" s="62" t="s">
        <v>93</v>
      </c>
    </row>
    <row r="8" spans="1:20" ht="30" customHeight="1" x14ac:dyDescent="0.2">
      <c r="A8" s="330" t="s">
        <v>230</v>
      </c>
      <c r="B8" s="330"/>
      <c r="C8" s="278">
        <v>116736890</v>
      </c>
      <c r="D8" s="232"/>
      <c r="E8" s="280">
        <v>0</v>
      </c>
      <c r="F8" s="280"/>
      <c r="G8" s="280">
        <f t="shared" ref="G8:G17" si="0">C8+E8</f>
        <v>116736890</v>
      </c>
      <c r="H8" s="236"/>
      <c r="I8" s="163">
        <v>0</v>
      </c>
      <c r="J8" s="184"/>
      <c r="K8" s="278">
        <v>116736890</v>
      </c>
      <c r="L8" s="232"/>
      <c r="M8" s="280">
        <v>0</v>
      </c>
      <c r="N8" s="280"/>
      <c r="O8" s="280">
        <f t="shared" ref="O8:O17" si="1">K8+M8</f>
        <v>116736890</v>
      </c>
      <c r="P8" s="184"/>
      <c r="Q8" s="163">
        <v>0</v>
      </c>
      <c r="R8" s="184">
        <v>0</v>
      </c>
      <c r="T8" s="145"/>
    </row>
    <row r="9" spans="1:20" ht="30" customHeight="1" x14ac:dyDescent="0.2">
      <c r="A9" s="330" t="s">
        <v>229</v>
      </c>
      <c r="B9" s="330"/>
      <c r="C9" s="280">
        <v>-4937896637</v>
      </c>
      <c r="D9" s="232"/>
      <c r="E9" s="280">
        <v>0</v>
      </c>
      <c r="F9" s="280"/>
      <c r="G9" s="280">
        <f t="shared" si="0"/>
        <v>-4937896637</v>
      </c>
      <c r="H9" s="236"/>
      <c r="I9" s="33">
        <v>0</v>
      </c>
      <c r="J9" s="184"/>
      <c r="K9" s="280">
        <v>-4937896637</v>
      </c>
      <c r="L9" s="232"/>
      <c r="M9" s="280">
        <v>0</v>
      </c>
      <c r="N9" s="280"/>
      <c r="O9" s="280">
        <f t="shared" si="1"/>
        <v>-4937896637</v>
      </c>
      <c r="P9" s="184"/>
      <c r="Q9" s="33">
        <v>0</v>
      </c>
      <c r="R9" s="184">
        <v>0.02</v>
      </c>
      <c r="T9" s="145"/>
    </row>
    <row r="10" spans="1:20" ht="30" customHeight="1" x14ac:dyDescent="0.2">
      <c r="A10" s="330" t="s">
        <v>246</v>
      </c>
      <c r="B10" s="330"/>
      <c r="C10" s="280">
        <v>-47500000</v>
      </c>
      <c r="D10" s="232"/>
      <c r="E10" s="280">
        <v>0</v>
      </c>
      <c r="F10" s="280"/>
      <c r="G10" s="280">
        <f t="shared" si="0"/>
        <v>-47500000</v>
      </c>
      <c r="H10" s="236"/>
      <c r="I10" s="244">
        <v>0</v>
      </c>
      <c r="J10" s="184"/>
      <c r="K10" s="280">
        <v>-47500000</v>
      </c>
      <c r="L10" s="232"/>
      <c r="M10" s="280">
        <v>0</v>
      </c>
      <c r="N10" s="280"/>
      <c r="O10" s="280">
        <f t="shared" si="1"/>
        <v>-47500000</v>
      </c>
      <c r="P10" s="184"/>
      <c r="Q10" s="244">
        <v>0</v>
      </c>
      <c r="R10" s="184">
        <v>-0.04</v>
      </c>
      <c r="T10" s="145"/>
    </row>
    <row r="11" spans="1:20" ht="30" customHeight="1" x14ac:dyDescent="0.2">
      <c r="A11" s="330" t="s">
        <v>231</v>
      </c>
      <c r="B11" s="330"/>
      <c r="C11" s="280">
        <v>-51738488</v>
      </c>
      <c r="D11" s="232"/>
      <c r="E11" s="280">
        <v>0</v>
      </c>
      <c r="F11" s="280"/>
      <c r="G11" s="280">
        <f t="shared" si="0"/>
        <v>-51738488</v>
      </c>
      <c r="H11" s="236"/>
      <c r="I11" s="33">
        <v>0</v>
      </c>
      <c r="J11" s="184"/>
      <c r="K11" s="280">
        <v>-51738488</v>
      </c>
      <c r="L11" s="232"/>
      <c r="M11" s="280">
        <v>0</v>
      </c>
      <c r="N11" s="280"/>
      <c r="O11" s="280">
        <f t="shared" si="1"/>
        <v>-51738488</v>
      </c>
      <c r="P11" s="184"/>
      <c r="Q11" s="33">
        <v>0</v>
      </c>
      <c r="R11" s="184">
        <v>0.72</v>
      </c>
      <c r="T11" s="145"/>
    </row>
    <row r="12" spans="1:20" ht="30" customHeight="1" x14ac:dyDescent="0.2">
      <c r="A12" s="330" t="s">
        <v>232</v>
      </c>
      <c r="B12" s="330"/>
      <c r="C12" s="280">
        <v>-2817746151</v>
      </c>
      <c r="D12" s="232"/>
      <c r="E12" s="280">
        <v>0</v>
      </c>
      <c r="F12" s="280"/>
      <c r="G12" s="280">
        <f t="shared" si="0"/>
        <v>-2817746151</v>
      </c>
      <c r="H12" s="236"/>
      <c r="I12" s="33">
        <v>0</v>
      </c>
      <c r="J12" s="184"/>
      <c r="K12" s="280">
        <v>-2817746151</v>
      </c>
      <c r="L12" s="232"/>
      <c r="M12" s="280">
        <v>0</v>
      </c>
      <c r="N12" s="280"/>
      <c r="O12" s="280">
        <f t="shared" si="1"/>
        <v>-2817746151</v>
      </c>
      <c r="P12" s="184"/>
      <c r="Q12" s="33">
        <v>0</v>
      </c>
      <c r="R12" s="184">
        <v>0.06</v>
      </c>
      <c r="T12" s="145"/>
    </row>
    <row r="13" spans="1:20" ht="30" customHeight="1" x14ac:dyDescent="0.2">
      <c r="A13" s="330" t="s">
        <v>233</v>
      </c>
      <c r="B13" s="330"/>
      <c r="C13" s="278">
        <v>11377426</v>
      </c>
      <c r="D13" s="232"/>
      <c r="E13" s="280">
        <v>0</v>
      </c>
      <c r="F13" s="280"/>
      <c r="G13" s="280">
        <f t="shared" si="0"/>
        <v>11377426</v>
      </c>
      <c r="H13" s="236"/>
      <c r="I13" s="33">
        <v>0</v>
      </c>
      <c r="J13" s="184"/>
      <c r="K13" s="278">
        <v>11377426</v>
      </c>
      <c r="L13" s="232"/>
      <c r="M13" s="280">
        <v>0</v>
      </c>
      <c r="N13" s="280"/>
      <c r="O13" s="280">
        <f t="shared" si="1"/>
        <v>11377426</v>
      </c>
      <c r="P13" s="184"/>
      <c r="Q13" s="33">
        <v>0</v>
      </c>
      <c r="R13" s="184">
        <v>0.18</v>
      </c>
      <c r="T13" s="145"/>
    </row>
    <row r="14" spans="1:20" ht="30" customHeight="1" x14ac:dyDescent="0.2">
      <c r="A14" s="330" t="s">
        <v>187</v>
      </c>
      <c r="B14" s="330"/>
      <c r="C14" s="280">
        <v>-769085625</v>
      </c>
      <c r="D14" s="232"/>
      <c r="E14" s="280">
        <v>0</v>
      </c>
      <c r="F14" s="280"/>
      <c r="G14" s="280">
        <f t="shared" si="0"/>
        <v>-769085625</v>
      </c>
      <c r="H14" s="236"/>
      <c r="I14" s="33">
        <v>0</v>
      </c>
      <c r="J14" s="184"/>
      <c r="K14" s="280">
        <v>-769085625</v>
      </c>
      <c r="L14" s="232"/>
      <c r="M14" s="280">
        <v>0</v>
      </c>
      <c r="N14" s="280"/>
      <c r="O14" s="280">
        <f t="shared" si="1"/>
        <v>-769085625</v>
      </c>
      <c r="P14" s="184"/>
      <c r="Q14" s="33">
        <v>0</v>
      </c>
      <c r="R14" s="184">
        <v>1.5</v>
      </c>
      <c r="T14" s="145"/>
    </row>
    <row r="15" spans="1:20" ht="30" customHeight="1" x14ac:dyDescent="0.2">
      <c r="A15" s="330" t="s">
        <v>188</v>
      </c>
      <c r="B15" s="330"/>
      <c r="C15" s="280">
        <v>-260809920</v>
      </c>
      <c r="D15" s="232"/>
      <c r="E15" s="280">
        <v>0</v>
      </c>
      <c r="F15" s="280"/>
      <c r="G15" s="280">
        <f t="shared" si="0"/>
        <v>-260809920</v>
      </c>
      <c r="H15" s="236"/>
      <c r="I15" s="33">
        <v>0</v>
      </c>
      <c r="J15" s="184"/>
      <c r="K15" s="280">
        <v>-260809920</v>
      </c>
      <c r="L15" s="232"/>
      <c r="M15" s="280">
        <v>0</v>
      </c>
      <c r="N15" s="280"/>
      <c r="O15" s="280">
        <f t="shared" si="1"/>
        <v>-260809920</v>
      </c>
      <c r="P15" s="184"/>
      <c r="Q15" s="33">
        <v>0</v>
      </c>
      <c r="R15" s="184">
        <v>0</v>
      </c>
      <c r="T15" s="145"/>
    </row>
    <row r="16" spans="1:20" ht="30" customHeight="1" x14ac:dyDescent="0.2">
      <c r="A16" s="330" t="s">
        <v>189</v>
      </c>
      <c r="B16" s="330"/>
      <c r="C16" s="278">
        <v>245847588</v>
      </c>
      <c r="D16" s="232"/>
      <c r="E16" s="280">
        <v>0</v>
      </c>
      <c r="F16" s="280"/>
      <c r="G16" s="280">
        <f t="shared" si="0"/>
        <v>245847588</v>
      </c>
      <c r="H16" s="236"/>
      <c r="I16" s="33">
        <v>0</v>
      </c>
      <c r="J16" s="184"/>
      <c r="K16" s="278">
        <v>245847588</v>
      </c>
      <c r="L16" s="232"/>
      <c r="M16" s="280">
        <v>0</v>
      </c>
      <c r="N16" s="280"/>
      <c r="O16" s="280">
        <f t="shared" si="1"/>
        <v>245847588</v>
      </c>
      <c r="P16" s="184"/>
      <c r="Q16" s="33">
        <v>0</v>
      </c>
      <c r="R16" s="184">
        <v>7.0000000000000007E-2</v>
      </c>
      <c r="T16" s="145"/>
    </row>
    <row r="17" spans="1:20" ht="30" customHeight="1" x14ac:dyDescent="0.2">
      <c r="A17" s="330" t="s">
        <v>255</v>
      </c>
      <c r="B17" s="330"/>
      <c r="C17" s="278">
        <v>1927587150</v>
      </c>
      <c r="D17" s="232"/>
      <c r="E17" s="280">
        <v>0</v>
      </c>
      <c r="F17" s="280"/>
      <c r="G17" s="280">
        <f t="shared" si="0"/>
        <v>1927587150</v>
      </c>
      <c r="H17" s="236"/>
      <c r="I17" s="33">
        <v>0</v>
      </c>
      <c r="J17" s="184"/>
      <c r="K17" s="278">
        <v>1927587150</v>
      </c>
      <c r="L17" s="232"/>
      <c r="M17" s="280">
        <v>0</v>
      </c>
      <c r="N17" s="280"/>
      <c r="O17" s="280">
        <f t="shared" si="1"/>
        <v>1927587150</v>
      </c>
      <c r="P17" s="184"/>
      <c r="Q17" s="33">
        <v>0</v>
      </c>
      <c r="R17" s="184">
        <v>0.06</v>
      </c>
      <c r="T17" s="145"/>
    </row>
    <row r="18" spans="1:20" ht="30" customHeight="1" x14ac:dyDescent="0.2">
      <c r="A18" s="330" t="s">
        <v>236</v>
      </c>
      <c r="B18" s="330"/>
      <c r="C18" s="280">
        <v>-456155</v>
      </c>
      <c r="D18" s="232"/>
      <c r="E18" s="280">
        <v>8221</v>
      </c>
      <c r="F18" s="280"/>
      <c r="G18" s="280">
        <f>C18+E18</f>
        <v>-447934</v>
      </c>
      <c r="H18" s="236"/>
      <c r="I18" s="244">
        <v>0</v>
      </c>
      <c r="J18" s="184"/>
      <c r="K18" s="280">
        <v>-456155</v>
      </c>
      <c r="L18" s="232"/>
      <c r="M18" s="280">
        <v>8221</v>
      </c>
      <c r="N18" s="280"/>
      <c r="O18" s="280">
        <f>K18+M18</f>
        <v>-447934</v>
      </c>
      <c r="P18" s="184"/>
      <c r="Q18" s="244">
        <v>0</v>
      </c>
      <c r="R18" s="184">
        <v>0.41</v>
      </c>
      <c r="T18" s="145"/>
    </row>
    <row r="19" spans="1:20" ht="30" customHeight="1" x14ac:dyDescent="0.2">
      <c r="A19" s="330" t="s">
        <v>237</v>
      </c>
      <c r="B19" s="330"/>
      <c r="C19" s="280">
        <v>-1232534625</v>
      </c>
      <c r="D19" s="232"/>
      <c r="E19" s="280">
        <v>0</v>
      </c>
      <c r="F19" s="280"/>
      <c r="G19" s="280">
        <f t="shared" ref="G19:G23" si="2">C19+E19</f>
        <v>-1232534625</v>
      </c>
      <c r="H19" s="236"/>
      <c r="I19" s="33">
        <v>0</v>
      </c>
      <c r="J19" s="184"/>
      <c r="K19" s="280">
        <v>-1232534625</v>
      </c>
      <c r="L19" s="232"/>
      <c r="M19" s="280">
        <v>0</v>
      </c>
      <c r="N19" s="280"/>
      <c r="O19" s="280">
        <f t="shared" ref="O19:O23" si="3">K19+M19</f>
        <v>-1232534625</v>
      </c>
      <c r="P19" s="184"/>
      <c r="Q19" s="33">
        <v>0</v>
      </c>
      <c r="R19" s="184">
        <v>0</v>
      </c>
      <c r="T19" s="145"/>
    </row>
    <row r="20" spans="1:20" ht="30" customHeight="1" x14ac:dyDescent="0.2">
      <c r="A20" s="330" t="s">
        <v>217</v>
      </c>
      <c r="B20" s="330"/>
      <c r="C20" s="278">
        <v>10272215741</v>
      </c>
      <c r="D20" s="232"/>
      <c r="E20" s="280">
        <v>0</v>
      </c>
      <c r="F20" s="280"/>
      <c r="G20" s="280">
        <f t="shared" si="2"/>
        <v>10272215741</v>
      </c>
      <c r="H20" s="236"/>
      <c r="I20" s="244">
        <v>0</v>
      </c>
      <c r="J20" s="184"/>
      <c r="K20" s="278">
        <v>10272215741</v>
      </c>
      <c r="L20" s="232"/>
      <c r="M20" s="280">
        <v>0</v>
      </c>
      <c r="N20" s="280"/>
      <c r="O20" s="280">
        <f t="shared" si="3"/>
        <v>10272215741</v>
      </c>
      <c r="P20" s="184"/>
      <c r="Q20" s="244">
        <v>0</v>
      </c>
      <c r="R20" s="184">
        <v>0</v>
      </c>
      <c r="T20" s="145"/>
    </row>
    <row r="21" spans="1:20" ht="30" customHeight="1" x14ac:dyDescent="0.2">
      <c r="A21" s="330" t="s">
        <v>234</v>
      </c>
      <c r="B21" s="330"/>
      <c r="C21" s="280">
        <v>-706685669</v>
      </c>
      <c r="D21" s="232"/>
      <c r="E21" s="280">
        <v>0</v>
      </c>
      <c r="F21" s="280"/>
      <c r="G21" s="280">
        <f t="shared" si="2"/>
        <v>-706685669</v>
      </c>
      <c r="H21" s="236"/>
      <c r="I21" s="33">
        <v>0</v>
      </c>
      <c r="J21" s="184"/>
      <c r="K21" s="280">
        <v>-706685669</v>
      </c>
      <c r="L21" s="232"/>
      <c r="M21" s="280">
        <v>0</v>
      </c>
      <c r="N21" s="280"/>
      <c r="O21" s="280">
        <f t="shared" si="3"/>
        <v>-706685669</v>
      </c>
      <c r="P21" s="184"/>
      <c r="Q21" s="33">
        <v>0</v>
      </c>
      <c r="R21" s="184">
        <v>0.1</v>
      </c>
      <c r="T21" s="145"/>
    </row>
    <row r="22" spans="1:20" ht="30" customHeight="1" x14ac:dyDescent="0.2">
      <c r="A22" s="330" t="s">
        <v>247</v>
      </c>
      <c r="B22" s="330"/>
      <c r="C22" s="280">
        <v>-101198628</v>
      </c>
      <c r="D22" s="232"/>
      <c r="E22" s="280">
        <v>0</v>
      </c>
      <c r="F22" s="280"/>
      <c r="G22" s="280">
        <f t="shared" si="2"/>
        <v>-101198628</v>
      </c>
      <c r="H22" s="236"/>
      <c r="I22" s="244">
        <v>0</v>
      </c>
      <c r="J22" s="184"/>
      <c r="K22" s="280">
        <v>-101198628</v>
      </c>
      <c r="L22" s="232"/>
      <c r="M22" s="280">
        <v>0</v>
      </c>
      <c r="N22" s="280"/>
      <c r="O22" s="280">
        <f t="shared" si="3"/>
        <v>-101198628</v>
      </c>
      <c r="P22" s="184"/>
      <c r="Q22" s="244">
        <v>0</v>
      </c>
      <c r="R22" s="184">
        <v>-0.15</v>
      </c>
      <c r="T22" s="145"/>
    </row>
    <row r="23" spans="1:20" ht="30" customHeight="1" x14ac:dyDescent="0.2">
      <c r="A23" s="330" t="s">
        <v>182</v>
      </c>
      <c r="B23" s="330"/>
      <c r="C23" s="278">
        <v>3803048079</v>
      </c>
      <c r="D23" s="232"/>
      <c r="E23" s="280">
        <v>0</v>
      </c>
      <c r="F23" s="280"/>
      <c r="G23" s="280">
        <f t="shared" si="2"/>
        <v>3803048079</v>
      </c>
      <c r="H23" s="236"/>
      <c r="I23" s="33">
        <v>0</v>
      </c>
      <c r="J23" s="184"/>
      <c r="K23" s="278">
        <v>3803048079</v>
      </c>
      <c r="L23" s="232"/>
      <c r="M23" s="280">
        <v>0</v>
      </c>
      <c r="N23" s="280"/>
      <c r="O23" s="280">
        <f t="shared" si="3"/>
        <v>3803048079</v>
      </c>
      <c r="P23" s="184"/>
      <c r="Q23" s="33">
        <v>0</v>
      </c>
      <c r="R23" s="184">
        <v>0.15</v>
      </c>
      <c r="T23" s="145"/>
    </row>
    <row r="24" spans="1:20" ht="30" customHeight="1" thickBot="1" x14ac:dyDescent="0.3">
      <c r="A24" s="11" t="s">
        <v>12</v>
      </c>
      <c r="B24" s="22"/>
      <c r="C24" s="191">
        <f>SUM(C8:C23)</f>
        <v>5451160976</v>
      </c>
      <c r="D24" s="191">
        <v>11262954665</v>
      </c>
      <c r="E24" s="219">
        <f>SUM(E8:E23)</f>
        <v>8221</v>
      </c>
      <c r="F24" s="288"/>
      <c r="G24" s="293">
        <f>SUM(G8:G23)</f>
        <v>5451169197</v>
      </c>
      <c r="H24" s="224"/>
      <c r="I24" s="242">
        <f>SUM(I8:I23)</f>
        <v>0</v>
      </c>
      <c r="J24" s="81"/>
      <c r="K24" s="219">
        <f>SUM(K8:K23)</f>
        <v>5451160976</v>
      </c>
      <c r="L24" s="288"/>
      <c r="M24" s="219">
        <f>SUM(M8:M23)</f>
        <v>8221</v>
      </c>
      <c r="N24" s="288"/>
      <c r="O24" s="219">
        <f>SUM(O8:O23)</f>
        <v>5451169197</v>
      </c>
      <c r="P24" s="224"/>
      <c r="Q24" s="242">
        <f>SUM(Q8:Q23)</f>
        <v>0</v>
      </c>
      <c r="T24" s="145"/>
    </row>
    <row r="25" spans="1:20" ht="30" customHeight="1" thickTop="1" x14ac:dyDescent="0.2"/>
  </sheetData>
  <mergeCells count="28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  <pageSetUpPr fitToPage="1"/>
  </sheetPr>
  <dimension ref="A1:R26"/>
  <sheetViews>
    <sheetView rightToLeft="1" view="pageBreakPreview" topLeftCell="A10" zoomScaleNormal="100" zoomScaleSheetLayoutView="100" workbookViewId="0">
      <selection activeCell="S1" sqref="S1"/>
    </sheetView>
  </sheetViews>
  <sheetFormatPr defaultRowHeight="30" customHeight="1" x14ac:dyDescent="0.2"/>
  <cols>
    <col min="1" max="1" width="28.5703125" style="12" bestFit="1" customWidth="1"/>
    <col min="2" max="2" width="0.5703125" style="12" customWidth="1"/>
    <col min="3" max="3" width="19.28515625" style="79" customWidth="1"/>
    <col min="4" max="4" width="1.28515625" style="79" customWidth="1"/>
    <col min="5" max="5" width="19.7109375" style="285" customWidth="1"/>
    <col min="6" max="6" width="1.28515625" style="285" customWidth="1"/>
    <col min="7" max="7" width="17.140625" style="285" customWidth="1"/>
    <col min="8" max="8" width="1.28515625" style="79" customWidth="1"/>
    <col min="9" max="9" width="19.28515625" style="285" customWidth="1"/>
    <col min="10" max="10" width="1.28515625" style="285" customWidth="1"/>
    <col min="11" max="11" width="19" style="285" customWidth="1"/>
    <col min="12" max="12" width="1.28515625" style="79" customWidth="1"/>
    <col min="13" max="13" width="17.7109375" style="285" customWidth="1"/>
    <col min="14" max="14" width="1.28515625" style="79" customWidth="1"/>
    <col min="15" max="15" width="16" style="285" customWidth="1"/>
    <col min="16" max="16" width="1.28515625" style="79" customWidth="1"/>
    <col min="17" max="17" width="20.140625" style="79" customWidth="1"/>
    <col min="18" max="18" width="0.28515625" style="12" customWidth="1"/>
    <col min="19" max="16384" width="9.140625" style="12"/>
  </cols>
  <sheetData>
    <row r="1" spans="1:18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8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</row>
    <row r="3" spans="1:18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18" s="13" customFormat="1" ht="30" customHeight="1" x14ac:dyDescent="0.2">
      <c r="A4" s="324" t="s">
        <v>161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</row>
    <row r="5" spans="1:18" ht="30" customHeight="1" x14ac:dyDescent="0.2">
      <c r="C5" s="338" t="s">
        <v>101</v>
      </c>
      <c r="D5" s="338"/>
      <c r="E5" s="338"/>
      <c r="F5" s="338"/>
      <c r="G5" s="338"/>
      <c r="H5" s="338"/>
      <c r="I5" s="338"/>
      <c r="K5" s="338" t="str">
        <f>'درآمد سرمایه گذاری در سهام'!$M$5</f>
        <v>از ابتدای سال مالی تا پایان ماه</v>
      </c>
      <c r="L5" s="338"/>
      <c r="M5" s="338"/>
      <c r="N5" s="338"/>
      <c r="O5" s="338"/>
      <c r="P5" s="338"/>
      <c r="Q5" s="338"/>
    </row>
    <row r="6" spans="1:18" ht="30" customHeight="1" x14ac:dyDescent="0.2">
      <c r="A6" s="1" t="s">
        <v>106</v>
      </c>
      <c r="B6" s="11"/>
      <c r="C6" s="61" t="s">
        <v>107</v>
      </c>
      <c r="E6" s="281" t="s">
        <v>104</v>
      </c>
      <c r="G6" s="281" t="s">
        <v>105</v>
      </c>
      <c r="I6" s="281" t="s">
        <v>12</v>
      </c>
      <c r="K6" s="281" t="s">
        <v>107</v>
      </c>
      <c r="M6" s="281" t="s">
        <v>104</v>
      </c>
      <c r="O6" s="281" t="s">
        <v>105</v>
      </c>
      <c r="Q6" s="61" t="s">
        <v>12</v>
      </c>
    </row>
    <row r="7" spans="1:18" ht="30" customHeight="1" x14ac:dyDescent="0.2">
      <c r="A7" s="360" t="s">
        <v>54</v>
      </c>
      <c r="B7" s="359"/>
      <c r="C7" s="234">
        <v>6695629100</v>
      </c>
      <c r="D7" s="235"/>
      <c r="E7" s="282">
        <v>4299220625</v>
      </c>
      <c r="F7" s="287"/>
      <c r="G7" s="282">
        <v>0</v>
      </c>
      <c r="H7" s="235"/>
      <c r="I7" s="282">
        <f>C7+E7+G7</f>
        <v>10994849725</v>
      </c>
      <c r="J7" s="287"/>
      <c r="K7" s="234">
        <v>6695629100</v>
      </c>
      <c r="L7" s="235"/>
      <c r="M7" s="282">
        <v>4299220625</v>
      </c>
      <c r="N7" s="287"/>
      <c r="O7" s="282">
        <v>0</v>
      </c>
      <c r="P7" s="235"/>
      <c r="Q7" s="282">
        <f>K7+M7+O7</f>
        <v>10994849725</v>
      </c>
      <c r="R7" s="70">
        <v>106608009891</v>
      </c>
    </row>
    <row r="8" spans="1:18" ht="30" customHeight="1" x14ac:dyDescent="0.2">
      <c r="A8" s="359" t="s">
        <v>51</v>
      </c>
      <c r="B8" s="359"/>
      <c r="C8" s="236">
        <v>11202386454</v>
      </c>
      <c r="D8" s="235"/>
      <c r="E8" s="283">
        <v>0</v>
      </c>
      <c r="F8" s="287"/>
      <c r="G8" s="283">
        <v>0</v>
      </c>
      <c r="H8" s="235"/>
      <c r="I8" s="283">
        <f t="shared" ref="I8:I25" si="0">C8+E8+G8</f>
        <v>11202386454</v>
      </c>
      <c r="J8" s="287"/>
      <c r="K8" s="236">
        <v>11202386454</v>
      </c>
      <c r="L8" s="235"/>
      <c r="M8" s="283">
        <v>0</v>
      </c>
      <c r="N8" s="287"/>
      <c r="O8" s="283">
        <v>0</v>
      </c>
      <c r="P8" s="235"/>
      <c r="Q8" s="283">
        <f t="shared" ref="Q8:Q25" si="1">K8+M8+O8</f>
        <v>11202386454</v>
      </c>
      <c r="R8" s="37">
        <v>130744897279</v>
      </c>
    </row>
    <row r="9" spans="1:18" ht="30" customHeight="1" x14ac:dyDescent="0.2">
      <c r="A9" s="359" t="s">
        <v>148</v>
      </c>
      <c r="B9" s="359"/>
      <c r="C9" s="236">
        <v>0</v>
      </c>
      <c r="D9" s="235"/>
      <c r="E9" s="283">
        <v>4308102073</v>
      </c>
      <c r="F9" s="287"/>
      <c r="G9" s="283">
        <v>51382499</v>
      </c>
      <c r="H9" s="235"/>
      <c r="I9" s="283">
        <f t="shared" si="0"/>
        <v>4359484572</v>
      </c>
      <c r="J9" s="287"/>
      <c r="K9" s="236">
        <v>0</v>
      </c>
      <c r="L9" s="235"/>
      <c r="M9" s="283">
        <v>4308102073</v>
      </c>
      <c r="N9" s="287"/>
      <c r="O9" s="283">
        <v>51382499</v>
      </c>
      <c r="P9" s="235"/>
      <c r="Q9" s="283">
        <f t="shared" si="1"/>
        <v>4359484572</v>
      </c>
      <c r="R9" s="37">
        <v>9251035768</v>
      </c>
    </row>
    <row r="10" spans="1:18" ht="30" customHeight="1" x14ac:dyDescent="0.2">
      <c r="A10" s="359" t="s">
        <v>244</v>
      </c>
      <c r="B10" s="359"/>
      <c r="C10" s="236">
        <v>0</v>
      </c>
      <c r="D10" s="235"/>
      <c r="E10" s="283">
        <v>189614375</v>
      </c>
      <c r="F10" s="287"/>
      <c r="G10" s="283">
        <v>0</v>
      </c>
      <c r="H10" s="235"/>
      <c r="I10" s="283">
        <f t="shared" si="0"/>
        <v>189614375</v>
      </c>
      <c r="J10" s="287"/>
      <c r="K10" s="236">
        <v>0</v>
      </c>
      <c r="L10" s="235"/>
      <c r="M10" s="283">
        <v>189614375</v>
      </c>
      <c r="N10" s="287"/>
      <c r="O10" s="283">
        <v>0</v>
      </c>
      <c r="P10" s="235"/>
      <c r="Q10" s="283">
        <f t="shared" si="1"/>
        <v>189614375</v>
      </c>
      <c r="R10" s="37">
        <v>2252879222</v>
      </c>
    </row>
    <row r="11" spans="1:18" ht="30" customHeight="1" x14ac:dyDescent="0.2">
      <c r="A11" s="359" t="s">
        <v>46</v>
      </c>
      <c r="B11" s="359"/>
      <c r="C11" s="236">
        <v>0</v>
      </c>
      <c r="D11" s="235"/>
      <c r="E11" s="283">
        <v>799118020</v>
      </c>
      <c r="F11" s="287"/>
      <c r="G11" s="283">
        <v>0</v>
      </c>
      <c r="H11" s="235"/>
      <c r="I11" s="283">
        <f t="shared" si="0"/>
        <v>799118020</v>
      </c>
      <c r="J11" s="287"/>
      <c r="K11" s="236">
        <v>0</v>
      </c>
      <c r="L11" s="235"/>
      <c r="M11" s="283">
        <v>799118020</v>
      </c>
      <c r="N11" s="287"/>
      <c r="O11" s="283">
        <v>0</v>
      </c>
      <c r="P11" s="235"/>
      <c r="Q11" s="283">
        <f t="shared" si="1"/>
        <v>799118020</v>
      </c>
      <c r="R11" s="37">
        <v>2307954944</v>
      </c>
    </row>
    <row r="12" spans="1:18" ht="30" customHeight="1" x14ac:dyDescent="0.2">
      <c r="A12" s="359" t="s">
        <v>43</v>
      </c>
      <c r="B12" s="359"/>
      <c r="C12" s="236">
        <v>0</v>
      </c>
      <c r="D12" s="235"/>
      <c r="E12" s="283">
        <v>2268458509</v>
      </c>
      <c r="F12" s="287"/>
      <c r="G12" s="283">
        <v>0</v>
      </c>
      <c r="H12" s="235"/>
      <c r="I12" s="283">
        <f t="shared" si="0"/>
        <v>2268458509</v>
      </c>
      <c r="J12" s="287"/>
      <c r="K12" s="236">
        <v>0</v>
      </c>
      <c r="L12" s="235"/>
      <c r="M12" s="283">
        <v>2268458509</v>
      </c>
      <c r="N12" s="287"/>
      <c r="O12" s="283">
        <v>0</v>
      </c>
      <c r="P12" s="235"/>
      <c r="Q12" s="283">
        <f t="shared" si="1"/>
        <v>2268458509</v>
      </c>
      <c r="R12" s="37">
        <v>5727988726</v>
      </c>
    </row>
    <row r="13" spans="1:18" ht="30" customHeight="1" x14ac:dyDescent="0.2">
      <c r="A13" s="359" t="s">
        <v>213</v>
      </c>
      <c r="B13" s="359"/>
      <c r="C13" s="236">
        <v>0</v>
      </c>
      <c r="D13" s="235"/>
      <c r="E13" s="283">
        <v>3346580706</v>
      </c>
      <c r="F13" s="287"/>
      <c r="G13" s="283">
        <v>0</v>
      </c>
      <c r="H13" s="235"/>
      <c r="I13" s="283">
        <f t="shared" si="0"/>
        <v>3346580706</v>
      </c>
      <c r="J13" s="287"/>
      <c r="K13" s="236">
        <v>0</v>
      </c>
      <c r="L13" s="235"/>
      <c r="M13" s="283">
        <v>3346580706</v>
      </c>
      <c r="N13" s="287"/>
      <c r="O13" s="283">
        <v>0</v>
      </c>
      <c r="P13" s="235"/>
      <c r="Q13" s="283">
        <f t="shared" si="1"/>
        <v>3346580706</v>
      </c>
      <c r="R13" s="37">
        <v>3958477520</v>
      </c>
    </row>
    <row r="14" spans="1:18" ht="30" customHeight="1" x14ac:dyDescent="0.2">
      <c r="A14" s="359" t="s">
        <v>108</v>
      </c>
      <c r="B14" s="359"/>
      <c r="C14" s="236">
        <v>5181150</v>
      </c>
      <c r="D14" s="235"/>
      <c r="E14" s="283">
        <v>0</v>
      </c>
      <c r="F14" s="287"/>
      <c r="G14" s="283">
        <v>68087658</v>
      </c>
      <c r="H14" s="235"/>
      <c r="I14" s="283">
        <f t="shared" si="0"/>
        <v>73268808</v>
      </c>
      <c r="J14" s="287"/>
      <c r="K14" s="236">
        <v>5181150</v>
      </c>
      <c r="L14" s="235"/>
      <c r="M14" s="283">
        <v>0</v>
      </c>
      <c r="N14" s="287"/>
      <c r="O14" s="283">
        <v>68087658</v>
      </c>
      <c r="P14" s="235"/>
      <c r="Q14" s="283">
        <f t="shared" si="1"/>
        <v>73268808</v>
      </c>
      <c r="R14" s="37">
        <v>5372821719</v>
      </c>
    </row>
    <row r="15" spans="1:18" ht="30" customHeight="1" x14ac:dyDescent="0.2">
      <c r="A15" s="359" t="s">
        <v>109</v>
      </c>
      <c r="B15" s="359"/>
      <c r="C15" s="236">
        <v>0</v>
      </c>
      <c r="D15" s="235"/>
      <c r="E15" s="283">
        <v>872371553</v>
      </c>
      <c r="F15" s="287"/>
      <c r="G15" s="283">
        <v>0</v>
      </c>
      <c r="H15" s="235"/>
      <c r="I15" s="283">
        <f t="shared" si="0"/>
        <v>872371553</v>
      </c>
      <c r="J15" s="287"/>
      <c r="K15" s="236">
        <v>0</v>
      </c>
      <c r="L15" s="235"/>
      <c r="M15" s="283">
        <v>872371553</v>
      </c>
      <c r="N15" s="287"/>
      <c r="O15" s="283">
        <v>0</v>
      </c>
      <c r="P15" s="235"/>
      <c r="Q15" s="283">
        <f t="shared" si="1"/>
        <v>872371553</v>
      </c>
      <c r="R15" s="37">
        <v>507917930</v>
      </c>
    </row>
    <row r="16" spans="1:18" ht="30" customHeight="1" x14ac:dyDescent="0.2">
      <c r="A16" s="359" t="s">
        <v>57</v>
      </c>
      <c r="B16" s="359"/>
      <c r="C16" s="236">
        <v>1671266771</v>
      </c>
      <c r="D16" s="235"/>
      <c r="E16" s="283">
        <v>4557273844</v>
      </c>
      <c r="F16" s="287"/>
      <c r="G16" s="283">
        <v>0</v>
      </c>
      <c r="H16" s="235"/>
      <c r="I16" s="283">
        <f t="shared" si="0"/>
        <v>6228540615</v>
      </c>
      <c r="J16" s="287"/>
      <c r="K16" s="236">
        <v>1671266771</v>
      </c>
      <c r="L16" s="235"/>
      <c r="M16" s="283">
        <v>4557273844</v>
      </c>
      <c r="N16" s="287"/>
      <c r="O16" s="283">
        <v>0</v>
      </c>
      <c r="P16" s="235"/>
      <c r="Q16" s="283">
        <f t="shared" si="1"/>
        <v>6228540615</v>
      </c>
      <c r="R16" s="37">
        <v>16962132172</v>
      </c>
    </row>
    <row r="17" spans="1:18" ht="30" customHeight="1" x14ac:dyDescent="0.2">
      <c r="A17" s="359" t="s">
        <v>66</v>
      </c>
      <c r="B17" s="359"/>
      <c r="C17" s="236">
        <v>0</v>
      </c>
      <c r="D17" s="235"/>
      <c r="E17" s="283">
        <v>3737553701</v>
      </c>
      <c r="F17" s="287"/>
      <c r="G17" s="283">
        <v>124346739</v>
      </c>
      <c r="H17" s="235"/>
      <c r="I17" s="283">
        <f t="shared" si="0"/>
        <v>3861900440</v>
      </c>
      <c r="J17" s="287"/>
      <c r="K17" s="236">
        <v>0</v>
      </c>
      <c r="L17" s="235"/>
      <c r="M17" s="283">
        <v>3737553701</v>
      </c>
      <c r="N17" s="287"/>
      <c r="O17" s="283">
        <v>124346739</v>
      </c>
      <c r="P17" s="235"/>
      <c r="Q17" s="283">
        <f t="shared" si="1"/>
        <v>3861900440</v>
      </c>
      <c r="R17" s="37">
        <v>6237880423</v>
      </c>
    </row>
    <row r="18" spans="1:18" ht="30" customHeight="1" x14ac:dyDescent="0.2">
      <c r="A18" s="359" t="s">
        <v>169</v>
      </c>
      <c r="B18" s="359"/>
      <c r="C18" s="236">
        <v>0</v>
      </c>
      <c r="D18" s="235"/>
      <c r="E18" s="283">
        <v>4738697882</v>
      </c>
      <c r="F18" s="287"/>
      <c r="G18" s="283">
        <v>45991667</v>
      </c>
      <c r="H18" s="235"/>
      <c r="I18" s="283">
        <f t="shared" si="0"/>
        <v>4784689549</v>
      </c>
      <c r="J18" s="287"/>
      <c r="K18" s="236">
        <v>0</v>
      </c>
      <c r="L18" s="235"/>
      <c r="M18" s="283">
        <v>4738697882</v>
      </c>
      <c r="N18" s="287"/>
      <c r="O18" s="283">
        <v>45991667</v>
      </c>
      <c r="P18" s="235"/>
      <c r="Q18" s="283">
        <f t="shared" si="1"/>
        <v>4784689549</v>
      </c>
      <c r="R18" s="37">
        <v>4385921064</v>
      </c>
    </row>
    <row r="19" spans="1:18" ht="30" customHeight="1" x14ac:dyDescent="0.2">
      <c r="A19" s="359" t="s">
        <v>172</v>
      </c>
      <c r="B19" s="359"/>
      <c r="C19" s="236">
        <v>11705907510</v>
      </c>
      <c r="D19" s="235"/>
      <c r="E19" s="283">
        <v>0</v>
      </c>
      <c r="F19" s="287"/>
      <c r="G19" s="283">
        <v>0</v>
      </c>
      <c r="H19" s="235"/>
      <c r="I19" s="283">
        <f t="shared" si="0"/>
        <v>11705907510</v>
      </c>
      <c r="J19" s="287"/>
      <c r="K19" s="236">
        <v>11705907510</v>
      </c>
      <c r="L19" s="235"/>
      <c r="M19" s="283">
        <v>0</v>
      </c>
      <c r="N19" s="287"/>
      <c r="O19" s="283">
        <v>0</v>
      </c>
      <c r="P19" s="235"/>
      <c r="Q19" s="283">
        <f t="shared" si="1"/>
        <v>11705907510</v>
      </c>
      <c r="R19" s="37">
        <v>35008347530</v>
      </c>
    </row>
    <row r="20" spans="1:18" ht="30" customHeight="1" x14ac:dyDescent="0.2">
      <c r="A20" s="359" t="s">
        <v>170</v>
      </c>
      <c r="B20" s="359"/>
      <c r="C20" s="236">
        <v>14213064930</v>
      </c>
      <c r="D20" s="235"/>
      <c r="E20" s="283">
        <v>0</v>
      </c>
      <c r="F20" s="287"/>
      <c r="G20" s="283">
        <v>0</v>
      </c>
      <c r="H20" s="235"/>
      <c r="I20" s="283">
        <f t="shared" si="0"/>
        <v>14213064930</v>
      </c>
      <c r="J20" s="287"/>
      <c r="K20" s="236">
        <v>14213064930</v>
      </c>
      <c r="L20" s="235"/>
      <c r="M20" s="283">
        <v>0</v>
      </c>
      <c r="N20" s="287"/>
      <c r="O20" s="283">
        <v>0</v>
      </c>
      <c r="P20" s="235"/>
      <c r="Q20" s="283">
        <f t="shared" si="1"/>
        <v>14213064930</v>
      </c>
      <c r="R20" s="37">
        <v>46406913359</v>
      </c>
    </row>
    <row r="21" spans="1:18" ht="30" customHeight="1" x14ac:dyDescent="0.2">
      <c r="A21" s="359" t="s">
        <v>48</v>
      </c>
      <c r="B21" s="359"/>
      <c r="C21" s="236">
        <v>14646942336</v>
      </c>
      <c r="D21" s="235"/>
      <c r="E21" s="283">
        <v>0</v>
      </c>
      <c r="F21" s="287"/>
      <c r="G21" s="283">
        <v>0</v>
      </c>
      <c r="H21" s="235"/>
      <c r="I21" s="283">
        <f t="shared" si="0"/>
        <v>14646942336</v>
      </c>
      <c r="J21" s="287"/>
      <c r="K21" s="236">
        <v>14646942336</v>
      </c>
      <c r="L21" s="235"/>
      <c r="M21" s="283">
        <v>0</v>
      </c>
      <c r="N21" s="287"/>
      <c r="O21" s="283">
        <v>0</v>
      </c>
      <c r="P21" s="235"/>
      <c r="Q21" s="283">
        <f t="shared" si="1"/>
        <v>14646942336</v>
      </c>
      <c r="R21" s="37">
        <v>161374645600</v>
      </c>
    </row>
    <row r="22" spans="1:18" ht="30" customHeight="1" x14ac:dyDescent="0.2">
      <c r="A22" s="359" t="s">
        <v>63</v>
      </c>
      <c r="B22" s="359"/>
      <c r="C22" s="236">
        <v>5467074030</v>
      </c>
      <c r="D22" s="235"/>
      <c r="E22" s="283">
        <v>0</v>
      </c>
      <c r="F22" s="287"/>
      <c r="G22" s="283">
        <v>0</v>
      </c>
      <c r="H22" s="235"/>
      <c r="I22" s="283">
        <f t="shared" si="0"/>
        <v>5467074030</v>
      </c>
      <c r="J22" s="287"/>
      <c r="K22" s="236">
        <v>5467074030</v>
      </c>
      <c r="L22" s="235"/>
      <c r="M22" s="283">
        <v>0</v>
      </c>
      <c r="N22" s="287"/>
      <c r="O22" s="283">
        <v>0</v>
      </c>
      <c r="P22" s="235"/>
      <c r="Q22" s="283">
        <f t="shared" si="1"/>
        <v>5467074030</v>
      </c>
      <c r="R22" s="37">
        <v>56361067307</v>
      </c>
    </row>
    <row r="23" spans="1:18" ht="30" customHeight="1" x14ac:dyDescent="0.2">
      <c r="A23" s="359" t="s">
        <v>61</v>
      </c>
      <c r="B23" s="359"/>
      <c r="C23" s="236">
        <v>1695106277</v>
      </c>
      <c r="D23" s="235"/>
      <c r="E23" s="283">
        <v>206662536</v>
      </c>
      <c r="F23" s="287"/>
      <c r="G23" s="283">
        <v>304944719</v>
      </c>
      <c r="H23" s="235"/>
      <c r="I23" s="283">
        <f t="shared" si="0"/>
        <v>2206713532</v>
      </c>
      <c r="J23" s="287"/>
      <c r="K23" s="236">
        <v>1695106277</v>
      </c>
      <c r="L23" s="235"/>
      <c r="M23" s="283">
        <v>206662536</v>
      </c>
      <c r="N23" s="287"/>
      <c r="O23" s="283">
        <v>304944719</v>
      </c>
      <c r="P23" s="235"/>
      <c r="Q23" s="283">
        <f t="shared" si="1"/>
        <v>2206713532</v>
      </c>
      <c r="R23" s="37">
        <v>18809023283</v>
      </c>
    </row>
    <row r="24" spans="1:18" ht="30" customHeight="1" x14ac:dyDescent="0.2">
      <c r="A24" s="359" t="s">
        <v>41</v>
      </c>
      <c r="B24" s="359"/>
      <c r="C24" s="236">
        <v>0</v>
      </c>
      <c r="D24" s="235"/>
      <c r="E24" s="283">
        <v>4115854006</v>
      </c>
      <c r="F24" s="287"/>
      <c r="G24" s="283">
        <v>255429490</v>
      </c>
      <c r="H24" s="235"/>
      <c r="I24" s="283">
        <f t="shared" si="0"/>
        <v>4371283496</v>
      </c>
      <c r="J24" s="287"/>
      <c r="K24" s="236">
        <v>0</v>
      </c>
      <c r="L24" s="235"/>
      <c r="M24" s="283">
        <v>4115854006</v>
      </c>
      <c r="N24" s="287"/>
      <c r="O24" s="283">
        <v>255429490</v>
      </c>
      <c r="P24" s="235"/>
      <c r="Q24" s="283">
        <f t="shared" si="1"/>
        <v>4371283496</v>
      </c>
      <c r="R24" s="37">
        <v>10108691348</v>
      </c>
    </row>
    <row r="25" spans="1:18" ht="30" customHeight="1" x14ac:dyDescent="0.2">
      <c r="A25" s="359" t="s">
        <v>37</v>
      </c>
      <c r="B25" s="359"/>
      <c r="C25" s="236">
        <v>0</v>
      </c>
      <c r="D25" s="235"/>
      <c r="E25" s="283">
        <v>4103356455</v>
      </c>
      <c r="F25" s="287"/>
      <c r="G25" s="283">
        <v>72983928</v>
      </c>
      <c r="H25" s="235"/>
      <c r="I25" s="283">
        <f t="shared" si="0"/>
        <v>4176340383</v>
      </c>
      <c r="J25" s="287"/>
      <c r="K25" s="236">
        <v>0</v>
      </c>
      <c r="L25" s="235"/>
      <c r="M25" s="283">
        <v>4103356455</v>
      </c>
      <c r="N25" s="287"/>
      <c r="O25" s="283">
        <v>72983928</v>
      </c>
      <c r="P25" s="235"/>
      <c r="Q25" s="283">
        <f t="shared" si="1"/>
        <v>4176340383</v>
      </c>
      <c r="R25" s="37">
        <v>2439780297</v>
      </c>
    </row>
    <row r="26" spans="1:18" s="22" customFormat="1" ht="30" customHeight="1" thickBot="1" x14ac:dyDescent="0.3">
      <c r="A26" s="11" t="s">
        <v>12</v>
      </c>
      <c r="B26" s="11"/>
      <c r="C26" s="237">
        <f>SUM(C7:C25)</f>
        <v>67302558558</v>
      </c>
      <c r="D26" s="238"/>
      <c r="E26" s="286">
        <f>SUM(E7:E25)</f>
        <v>37542864285</v>
      </c>
      <c r="F26" s="288"/>
      <c r="G26" s="284">
        <f>SUM(G7:G25)</f>
        <v>923166700</v>
      </c>
      <c r="H26" s="238"/>
      <c r="I26" s="284">
        <f>SUM(I7:I25)</f>
        <v>105768589543</v>
      </c>
      <c r="J26" s="288"/>
      <c r="K26" s="284">
        <f>SUM(K7:K25)</f>
        <v>67302558558</v>
      </c>
      <c r="L26" s="238"/>
      <c r="M26" s="286">
        <f>SUM(M7:M25)</f>
        <v>37542864285</v>
      </c>
      <c r="N26" s="238"/>
      <c r="O26" s="284">
        <f>SUM(O7:O25)</f>
        <v>923166700</v>
      </c>
      <c r="P26" s="238"/>
      <c r="Q26" s="237">
        <f>SUM(Q7:Q25)</f>
        <v>105768589543</v>
      </c>
    </row>
  </sheetData>
  <mergeCells count="25">
    <mergeCell ref="A1:Q1"/>
    <mergeCell ref="A2:Q2"/>
    <mergeCell ref="A3:Q3"/>
    <mergeCell ref="C5:I5"/>
    <mergeCell ref="K5:Q5"/>
    <mergeCell ref="A4:Q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4:B24"/>
    <mergeCell ref="A25:B25"/>
    <mergeCell ref="A22:B22"/>
    <mergeCell ref="A23:B23"/>
    <mergeCell ref="A16:B16"/>
    <mergeCell ref="A17:B17"/>
    <mergeCell ref="A18:B18"/>
    <mergeCell ref="A19:B19"/>
    <mergeCell ref="A20:B20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37"/>
  <sheetViews>
    <sheetView rightToLeft="1" view="pageBreakPreview" topLeftCell="A24" zoomScale="112" zoomScaleNormal="100" zoomScaleSheetLayoutView="112" workbookViewId="0">
      <selection activeCell="D36" sqref="D36"/>
    </sheetView>
  </sheetViews>
  <sheetFormatPr defaultRowHeight="30" customHeight="1" x14ac:dyDescent="0.2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3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9" customWidth="1"/>
    <col min="13" max="13" width="15.42578125" style="69" customWidth="1"/>
    <col min="14" max="16384" width="9.140625" style="12"/>
  </cols>
  <sheetData>
    <row r="1" spans="1:13" ht="30" customHeight="1" x14ac:dyDescent="0.2">
      <c r="A1" s="325" t="s">
        <v>0</v>
      </c>
      <c r="B1" s="325"/>
      <c r="C1" s="325"/>
      <c r="D1" s="325"/>
      <c r="E1" s="325"/>
      <c r="F1" s="325"/>
      <c r="G1" s="18"/>
      <c r="L1" s="64"/>
      <c r="M1" s="64"/>
    </row>
    <row r="2" spans="1:13" ht="30" customHeight="1" x14ac:dyDescent="0.2">
      <c r="A2" s="325" t="s">
        <v>90</v>
      </c>
      <c r="B2" s="325"/>
      <c r="C2" s="325"/>
      <c r="D2" s="325"/>
      <c r="E2" s="325"/>
      <c r="F2" s="325"/>
      <c r="G2" s="18"/>
      <c r="L2" s="65"/>
      <c r="M2" s="66"/>
    </row>
    <row r="3" spans="1:13" ht="30" customHeight="1" x14ac:dyDescent="0.2">
      <c r="A3" s="325" t="s">
        <v>238</v>
      </c>
      <c r="B3" s="325"/>
      <c r="C3" s="325"/>
      <c r="D3" s="325"/>
      <c r="E3" s="325"/>
      <c r="F3" s="325"/>
      <c r="G3" s="18"/>
      <c r="L3" s="67"/>
      <c r="M3" s="68"/>
    </row>
    <row r="4" spans="1:13" s="13" customFormat="1" ht="30" customHeight="1" x14ac:dyDescent="0.2">
      <c r="A4" s="324" t="s">
        <v>162</v>
      </c>
      <c r="B4" s="324"/>
      <c r="C4" s="324"/>
      <c r="D4" s="324"/>
      <c r="E4" s="324"/>
      <c r="F4" s="324"/>
      <c r="G4" s="16"/>
      <c r="L4" s="67"/>
      <c r="M4" s="68"/>
    </row>
    <row r="5" spans="1:13" ht="34.5" customHeight="1" x14ac:dyDescent="0.2">
      <c r="D5" s="61" t="s">
        <v>101</v>
      </c>
      <c r="F5" s="5" t="str">
        <f>'درآمد سرمایه گذاری در سهام'!$M$5</f>
        <v>از ابتدای سال مالی تا پایان ماه</v>
      </c>
      <c r="G5" s="18"/>
      <c r="L5" s="67"/>
      <c r="M5" s="68"/>
    </row>
    <row r="6" spans="1:13" ht="29.25" customHeight="1" x14ac:dyDescent="0.2">
      <c r="A6" s="326" t="s">
        <v>118</v>
      </c>
      <c r="B6" s="326"/>
      <c r="D6" s="62" t="s">
        <v>134</v>
      </c>
      <c r="F6" s="6" t="s">
        <v>165</v>
      </c>
      <c r="L6" s="67"/>
      <c r="M6" s="68"/>
    </row>
    <row r="7" spans="1:13" ht="30" customHeight="1" x14ac:dyDescent="0.2">
      <c r="A7" s="360" t="s">
        <v>79</v>
      </c>
      <c r="B7" s="360"/>
      <c r="D7" s="194">
        <v>42477</v>
      </c>
      <c r="E7" s="194"/>
      <c r="F7" s="194">
        <v>42477</v>
      </c>
      <c r="G7" s="32"/>
      <c r="L7" s="67"/>
      <c r="M7" s="68"/>
    </row>
    <row r="8" spans="1:13" ht="30" customHeight="1" x14ac:dyDescent="0.2">
      <c r="A8" s="359" t="s">
        <v>190</v>
      </c>
      <c r="B8" s="359"/>
      <c r="D8" s="194">
        <v>0</v>
      </c>
      <c r="E8" s="194"/>
      <c r="F8" s="194">
        <v>0</v>
      </c>
      <c r="G8" s="32"/>
      <c r="L8" s="67"/>
      <c r="M8" s="68"/>
    </row>
    <row r="9" spans="1:13" ht="30" customHeight="1" x14ac:dyDescent="0.2">
      <c r="A9" s="359" t="s">
        <v>80</v>
      </c>
      <c r="B9" s="359"/>
      <c r="D9" s="194">
        <v>1671575478</v>
      </c>
      <c r="E9" s="194"/>
      <c r="F9" s="194">
        <v>1671575478</v>
      </c>
      <c r="G9" s="32"/>
      <c r="L9" s="67"/>
      <c r="M9" s="68"/>
    </row>
    <row r="10" spans="1:13" ht="30" customHeight="1" x14ac:dyDescent="0.2">
      <c r="A10" s="373" t="s">
        <v>250</v>
      </c>
      <c r="B10" s="373"/>
      <c r="D10" s="194">
        <v>7229</v>
      </c>
      <c r="E10" s="194"/>
      <c r="F10" s="194">
        <v>7229</v>
      </c>
      <c r="G10" s="32"/>
      <c r="L10" s="67"/>
      <c r="M10" s="68"/>
    </row>
    <row r="11" spans="1:13" ht="30" customHeight="1" x14ac:dyDescent="0.2">
      <c r="A11" s="359" t="s">
        <v>82</v>
      </c>
      <c r="B11" s="359"/>
      <c r="D11" s="194">
        <v>49342</v>
      </c>
      <c r="E11" s="194"/>
      <c r="F11" s="194">
        <v>49342</v>
      </c>
      <c r="G11" s="32"/>
      <c r="L11" s="67"/>
      <c r="M11" s="68"/>
    </row>
    <row r="12" spans="1:13" ht="30" customHeight="1" x14ac:dyDescent="0.2">
      <c r="A12" s="359" t="s">
        <v>83</v>
      </c>
      <c r="B12" s="359"/>
      <c r="D12" s="194">
        <v>32352</v>
      </c>
      <c r="E12" s="194"/>
      <c r="F12" s="194">
        <v>32352</v>
      </c>
      <c r="G12" s="32"/>
      <c r="L12" s="67"/>
      <c r="M12" s="68"/>
    </row>
    <row r="13" spans="1:13" ht="30" customHeight="1" x14ac:dyDescent="0.2">
      <c r="A13" s="359" t="s">
        <v>84</v>
      </c>
      <c r="B13" s="359"/>
      <c r="D13" s="194">
        <v>7708</v>
      </c>
      <c r="E13" s="194"/>
      <c r="F13" s="194">
        <v>7708</v>
      </c>
      <c r="G13" s="32"/>
      <c r="L13" s="67"/>
      <c r="M13" s="68"/>
    </row>
    <row r="14" spans="1:13" ht="30" customHeight="1" x14ac:dyDescent="0.2">
      <c r="A14" s="359" t="s">
        <v>85</v>
      </c>
      <c r="B14" s="359"/>
      <c r="D14" s="194">
        <v>81373</v>
      </c>
      <c r="E14" s="194"/>
      <c r="F14" s="194">
        <v>81373</v>
      </c>
      <c r="G14" s="32"/>
      <c r="L14" s="67"/>
      <c r="M14" s="68"/>
    </row>
    <row r="15" spans="1:13" ht="30" customHeight="1" x14ac:dyDescent="0.2">
      <c r="A15" s="359" t="s">
        <v>86</v>
      </c>
      <c r="B15" s="359"/>
      <c r="D15" s="194">
        <v>9479</v>
      </c>
      <c r="E15" s="194"/>
      <c r="F15" s="194">
        <v>9479</v>
      </c>
      <c r="G15" s="32"/>
    </row>
    <row r="16" spans="1:13" ht="30" customHeight="1" x14ac:dyDescent="0.2">
      <c r="A16" s="359" t="s">
        <v>87</v>
      </c>
      <c r="B16" s="359"/>
      <c r="D16" s="194">
        <v>29486</v>
      </c>
      <c r="E16" s="194"/>
      <c r="F16" s="194">
        <v>29486</v>
      </c>
      <c r="G16" s="32"/>
    </row>
    <row r="17" spans="1:6" ht="30" customHeight="1" x14ac:dyDescent="0.2">
      <c r="A17" s="359" t="s">
        <v>88</v>
      </c>
      <c r="B17" s="359"/>
      <c r="D17" s="194">
        <v>6546</v>
      </c>
      <c r="E17" s="194"/>
      <c r="F17" s="194">
        <v>6546</v>
      </c>
    </row>
    <row r="18" spans="1:6" ht="30" customHeight="1" x14ac:dyDescent="0.2">
      <c r="A18" s="359" t="s">
        <v>89</v>
      </c>
      <c r="B18" s="359"/>
      <c r="D18" s="194">
        <v>10211</v>
      </c>
      <c r="E18" s="194"/>
      <c r="F18" s="194">
        <v>10211</v>
      </c>
    </row>
    <row r="19" spans="1:6" ht="30" customHeight="1" x14ac:dyDescent="0.2">
      <c r="A19" s="359" t="s">
        <v>193</v>
      </c>
      <c r="B19" s="359"/>
      <c r="D19" s="194">
        <v>2418032760</v>
      </c>
      <c r="E19" s="194"/>
      <c r="F19" s="194">
        <v>2418032760</v>
      </c>
    </row>
    <row r="20" spans="1:6" ht="30" customHeight="1" x14ac:dyDescent="0.2">
      <c r="A20" s="359" t="s">
        <v>194</v>
      </c>
      <c r="B20" s="359"/>
      <c r="D20" s="194">
        <v>40274</v>
      </c>
      <c r="E20" s="194"/>
      <c r="F20" s="194">
        <v>40274</v>
      </c>
    </row>
    <row r="21" spans="1:6" ht="30" customHeight="1" x14ac:dyDescent="0.2">
      <c r="A21" s="359" t="s">
        <v>195</v>
      </c>
      <c r="B21" s="359"/>
      <c r="D21" s="194">
        <v>1733729483</v>
      </c>
      <c r="E21" s="194"/>
      <c r="F21" s="194">
        <v>1733729483</v>
      </c>
    </row>
    <row r="22" spans="1:6" ht="30" customHeight="1" x14ac:dyDescent="0.2">
      <c r="A22" s="359" t="s">
        <v>196</v>
      </c>
      <c r="B22" s="359"/>
      <c r="D22" s="194">
        <v>5924180310</v>
      </c>
      <c r="E22" s="194"/>
      <c r="F22" s="194">
        <v>5924180310</v>
      </c>
    </row>
    <row r="23" spans="1:6" ht="30" customHeight="1" x14ac:dyDescent="0.2">
      <c r="A23" s="359" t="s">
        <v>197</v>
      </c>
      <c r="B23" s="359"/>
      <c r="D23" s="194">
        <v>16527254085</v>
      </c>
      <c r="E23" s="194"/>
      <c r="F23" s="194">
        <v>16527254085</v>
      </c>
    </row>
    <row r="24" spans="1:6" ht="30" customHeight="1" x14ac:dyDescent="0.2">
      <c r="A24" s="359" t="s">
        <v>198</v>
      </c>
      <c r="B24" s="359"/>
      <c r="D24" s="194">
        <v>1305737700</v>
      </c>
      <c r="E24" s="194"/>
      <c r="F24" s="194">
        <v>1305737700</v>
      </c>
    </row>
    <row r="25" spans="1:6" ht="30" customHeight="1" x14ac:dyDescent="0.2">
      <c r="A25" s="359" t="s">
        <v>199</v>
      </c>
      <c r="B25" s="359"/>
      <c r="D25" s="194">
        <v>4836065550</v>
      </c>
      <c r="E25" s="194"/>
      <c r="F25" s="194">
        <v>4836065550</v>
      </c>
    </row>
    <row r="26" spans="1:6" ht="30" customHeight="1" x14ac:dyDescent="0.2">
      <c r="A26" s="359" t="s">
        <v>203</v>
      </c>
      <c r="B26" s="359"/>
      <c r="D26" s="194">
        <v>4836065550</v>
      </c>
      <c r="E26" s="194"/>
      <c r="F26" s="194">
        <v>4836065550</v>
      </c>
    </row>
    <row r="27" spans="1:6" ht="30" customHeight="1" x14ac:dyDescent="0.2">
      <c r="A27" s="359" t="s">
        <v>204</v>
      </c>
      <c r="B27" s="359"/>
      <c r="D27" s="194">
        <v>2418032760</v>
      </c>
      <c r="E27" s="194"/>
      <c r="F27" s="194">
        <v>2418032760</v>
      </c>
    </row>
    <row r="28" spans="1:6" ht="30" customHeight="1" x14ac:dyDescent="0.2">
      <c r="A28" s="359" t="s">
        <v>205</v>
      </c>
      <c r="B28" s="359"/>
      <c r="D28" s="194">
        <v>4836065550</v>
      </c>
      <c r="E28" s="194"/>
      <c r="F28" s="194">
        <v>4836065550</v>
      </c>
    </row>
    <row r="29" spans="1:6" ht="30" customHeight="1" x14ac:dyDescent="0.2">
      <c r="A29" s="359" t="s">
        <v>206</v>
      </c>
      <c r="B29" s="359"/>
      <c r="D29" s="194">
        <v>2418032760</v>
      </c>
      <c r="E29" s="23"/>
      <c r="F29" s="194">
        <v>2418032760</v>
      </c>
    </row>
    <row r="30" spans="1:6" ht="30" customHeight="1" x14ac:dyDescent="0.2">
      <c r="A30" s="373" t="s">
        <v>249</v>
      </c>
      <c r="B30" s="373"/>
      <c r="D30" s="194">
        <v>48006</v>
      </c>
      <c r="E30" s="23"/>
      <c r="F30" s="194">
        <v>48006</v>
      </c>
    </row>
    <row r="31" spans="1:6" ht="30" customHeight="1" x14ac:dyDescent="0.2">
      <c r="A31" s="373" t="s">
        <v>224</v>
      </c>
      <c r="B31" s="373"/>
      <c r="D31" s="194">
        <v>12090163920</v>
      </c>
      <c r="E31" s="23"/>
      <c r="F31" s="194">
        <v>12090163920</v>
      </c>
    </row>
    <row r="32" spans="1:6" ht="30" customHeight="1" x14ac:dyDescent="0.2">
      <c r="A32" s="373" t="s">
        <v>225</v>
      </c>
      <c r="B32" s="373"/>
      <c r="D32" s="194">
        <v>3627049170</v>
      </c>
      <c r="E32" s="23"/>
      <c r="F32" s="194">
        <v>3627049170</v>
      </c>
    </row>
    <row r="33" spans="1:6" ht="30" customHeight="1" x14ac:dyDescent="0.2">
      <c r="A33" s="373" t="s">
        <v>226</v>
      </c>
      <c r="B33" s="373"/>
      <c r="D33" s="194">
        <v>4836065550</v>
      </c>
      <c r="E33" s="23"/>
      <c r="F33" s="194">
        <v>4836065550</v>
      </c>
    </row>
    <row r="34" spans="1:6" ht="30" customHeight="1" x14ac:dyDescent="0.2">
      <c r="A34" s="373" t="s">
        <v>227</v>
      </c>
      <c r="B34" s="373"/>
      <c r="D34" s="194">
        <v>3627049170</v>
      </c>
      <c r="E34" s="23"/>
      <c r="F34" s="194">
        <v>3627049170</v>
      </c>
    </row>
    <row r="35" spans="1:6" ht="30" customHeight="1" x14ac:dyDescent="0.2">
      <c r="A35" s="373" t="s">
        <v>228</v>
      </c>
      <c r="B35" s="373"/>
      <c r="D35" s="218">
        <v>12049180320</v>
      </c>
      <c r="E35" s="23"/>
      <c r="F35" s="218">
        <v>12049180320</v>
      </c>
    </row>
    <row r="36" spans="1:6" ht="30" customHeight="1" thickBot="1" x14ac:dyDescent="0.3">
      <c r="A36" s="325" t="s">
        <v>12</v>
      </c>
      <c r="B36" s="325"/>
      <c r="C36" s="22"/>
      <c r="D36" s="217">
        <f>SUM(D7:D35)</f>
        <v>85154644599</v>
      </c>
      <c r="E36" s="20"/>
      <c r="F36" s="217">
        <f>SUM(F7:F35)</f>
        <v>85154644599</v>
      </c>
    </row>
    <row r="37" spans="1:6" ht="30" customHeight="1" thickTop="1" x14ac:dyDescent="0.2"/>
  </sheetData>
  <mergeCells count="35">
    <mergeCell ref="A14:B14"/>
    <mergeCell ref="A23:B23"/>
    <mergeCell ref="A24:B24"/>
    <mergeCell ref="A17:B17"/>
    <mergeCell ref="A16:B16"/>
    <mergeCell ref="A15:B15"/>
    <mergeCell ref="A18:B18"/>
    <mergeCell ref="A19:B19"/>
    <mergeCell ref="A9:B9"/>
    <mergeCell ref="A10:B10"/>
    <mergeCell ref="A11:B11"/>
    <mergeCell ref="A12:B12"/>
    <mergeCell ref="A13:B13"/>
    <mergeCell ref="A1:F1"/>
    <mergeCell ref="A2:F2"/>
    <mergeCell ref="A3:F3"/>
    <mergeCell ref="A7:B7"/>
    <mergeCell ref="A8:B8"/>
    <mergeCell ref="A4:F4"/>
    <mergeCell ref="A6:B6"/>
    <mergeCell ref="A20:B20"/>
    <mergeCell ref="A21:B21"/>
    <mergeCell ref="A22:B22"/>
    <mergeCell ref="A26:B26"/>
    <mergeCell ref="A27:B27"/>
    <mergeCell ref="A25:B25"/>
    <mergeCell ref="A28:B28"/>
    <mergeCell ref="A29:B29"/>
    <mergeCell ref="A36:B36"/>
    <mergeCell ref="A31:B31"/>
    <mergeCell ref="A32:B32"/>
    <mergeCell ref="A33:B33"/>
    <mergeCell ref="A34:B34"/>
    <mergeCell ref="A35:B35"/>
    <mergeCell ref="A30:B30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H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 x14ac:dyDescent="0.2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5" customWidth="1"/>
    <col min="5" max="5" width="1.28515625" style="55" customWidth="1"/>
    <col min="6" max="6" width="24.7109375" style="55" customWidth="1"/>
    <col min="7" max="7" width="0.28515625" style="12" customWidth="1"/>
    <col min="8" max="8" width="12.7109375" style="12" bestFit="1" customWidth="1"/>
    <col min="9" max="16384" width="9.140625" style="12"/>
  </cols>
  <sheetData>
    <row r="1" spans="1:8" ht="30" customHeight="1" x14ac:dyDescent="0.2">
      <c r="A1" s="325" t="s">
        <v>0</v>
      </c>
      <c r="B1" s="325"/>
      <c r="C1" s="325"/>
      <c r="D1" s="325"/>
      <c r="E1" s="325"/>
      <c r="F1" s="325"/>
    </row>
    <row r="2" spans="1:8" ht="30" customHeight="1" x14ac:dyDescent="0.2">
      <c r="A2" s="325" t="s">
        <v>90</v>
      </c>
      <c r="B2" s="325"/>
      <c r="C2" s="325"/>
      <c r="D2" s="325"/>
      <c r="E2" s="325"/>
      <c r="F2" s="325"/>
    </row>
    <row r="3" spans="1:8" ht="30" customHeight="1" x14ac:dyDescent="0.2">
      <c r="A3" s="325" t="s">
        <v>238</v>
      </c>
      <c r="B3" s="325"/>
      <c r="C3" s="325"/>
      <c r="D3" s="325"/>
      <c r="E3" s="325"/>
      <c r="F3" s="325"/>
    </row>
    <row r="4" spans="1:8" s="13" customFormat="1" ht="30" customHeight="1" x14ac:dyDescent="0.2">
      <c r="A4" s="324" t="s">
        <v>163</v>
      </c>
      <c r="B4" s="324"/>
      <c r="C4" s="324"/>
      <c r="D4" s="324"/>
      <c r="E4" s="324"/>
      <c r="F4" s="324"/>
    </row>
    <row r="5" spans="1:8" ht="30" customHeight="1" x14ac:dyDescent="0.2">
      <c r="D5" s="61" t="s">
        <v>101</v>
      </c>
      <c r="F5" s="85" t="str">
        <f>'درآمد سرمایه گذاری در سهام'!$M$5</f>
        <v>از ابتدای سال مالی تا پایان ماه</v>
      </c>
    </row>
    <row r="6" spans="1:8" ht="30" customHeight="1" x14ac:dyDescent="0.2">
      <c r="A6" s="326" t="s">
        <v>100</v>
      </c>
      <c r="B6" s="326"/>
      <c r="D6" s="83" t="s">
        <v>76</v>
      </c>
      <c r="F6" s="83" t="s">
        <v>76</v>
      </c>
    </row>
    <row r="7" spans="1:8" ht="30" customHeight="1" x14ac:dyDescent="0.2">
      <c r="A7" s="360" t="s">
        <v>100</v>
      </c>
      <c r="B7" s="360"/>
      <c r="D7" s="43">
        <v>4569</v>
      </c>
      <c r="E7" s="79"/>
      <c r="F7" s="43">
        <v>4569</v>
      </c>
    </row>
    <row r="8" spans="1:8" ht="30" customHeight="1" x14ac:dyDescent="0.2">
      <c r="A8" s="359" t="s">
        <v>119</v>
      </c>
      <c r="B8" s="359"/>
      <c r="D8" s="43">
        <v>291903990</v>
      </c>
      <c r="E8" s="79"/>
      <c r="F8" s="43">
        <v>291903990</v>
      </c>
    </row>
    <row r="9" spans="1:8" ht="30" customHeight="1" x14ac:dyDescent="0.2">
      <c r="A9" s="359" t="s">
        <v>120</v>
      </c>
      <c r="B9" s="359"/>
      <c r="D9" s="86">
        <v>11189462</v>
      </c>
      <c r="E9" s="79"/>
      <c r="F9" s="86">
        <v>11189462</v>
      </c>
      <c r="H9" s="102"/>
    </row>
    <row r="10" spans="1:8" ht="30" customHeight="1" thickBot="1" x14ac:dyDescent="0.25">
      <c r="A10" s="325" t="s">
        <v>12</v>
      </c>
      <c r="B10" s="325"/>
      <c r="D10" s="93">
        <f>SUM(D7:D9)</f>
        <v>303098021</v>
      </c>
      <c r="E10" s="94"/>
      <c r="F10" s="93">
        <f>SUM(F7:F9)</f>
        <v>303098021</v>
      </c>
      <c r="H10" s="102"/>
    </row>
    <row r="11" spans="1:8" ht="30" customHeight="1" thickTop="1" x14ac:dyDescent="0.2">
      <c r="H11" s="102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C19" sqref="C19"/>
    </sheetView>
  </sheetViews>
  <sheetFormatPr defaultRowHeight="30" customHeight="1" x14ac:dyDescent="0.2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</row>
    <row r="2" spans="1:26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1:26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</row>
    <row r="4" spans="1:26" s="13" customFormat="1" ht="30" customHeight="1" x14ac:dyDescent="0.2">
      <c r="A4" s="324" t="s">
        <v>103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U4" s="39"/>
      <c r="V4" s="39"/>
      <c r="W4" s="39"/>
      <c r="X4" s="39"/>
      <c r="Y4" s="39"/>
      <c r="Z4" s="39"/>
    </row>
    <row r="5" spans="1:26" ht="19.5" customHeight="1" x14ac:dyDescent="0.2">
      <c r="A5" s="326" t="s">
        <v>13</v>
      </c>
      <c r="C5" s="326" t="s">
        <v>121</v>
      </c>
      <c r="D5" s="326"/>
      <c r="E5" s="326"/>
      <c r="F5" s="326"/>
      <c r="G5" s="326"/>
      <c r="I5" s="326" t="s">
        <v>101</v>
      </c>
      <c r="J5" s="326"/>
      <c r="K5" s="326"/>
      <c r="L5" s="326"/>
      <c r="M5" s="326"/>
      <c r="O5" s="326" t="str">
        <f>'درآمد سرمایه گذاری در سهام'!$M$5</f>
        <v>از ابتدای سال مالی تا پایان ماه</v>
      </c>
      <c r="P5" s="326"/>
      <c r="Q5" s="326"/>
      <c r="R5" s="326"/>
      <c r="S5" s="326"/>
      <c r="U5" s="40"/>
      <c r="V5" s="40"/>
      <c r="W5" s="41"/>
      <c r="X5" s="40"/>
      <c r="Y5" s="41"/>
      <c r="Z5" s="40"/>
    </row>
    <row r="6" spans="1:26" ht="38.25" customHeight="1" x14ac:dyDescent="0.2">
      <c r="A6" s="326"/>
      <c r="C6" s="6" t="s">
        <v>122</v>
      </c>
      <c r="D6" s="26"/>
      <c r="E6" s="6" t="s">
        <v>123</v>
      </c>
      <c r="F6" s="26"/>
      <c r="G6" s="6" t="s">
        <v>124</v>
      </c>
      <c r="I6" s="6" t="s">
        <v>125</v>
      </c>
      <c r="J6" s="26"/>
      <c r="K6" s="6" t="s">
        <v>126</v>
      </c>
      <c r="L6" s="26"/>
      <c r="M6" s="6" t="s">
        <v>127</v>
      </c>
      <c r="O6" s="6" t="s">
        <v>125</v>
      </c>
      <c r="P6" s="26"/>
      <c r="Q6" s="6" t="s">
        <v>126</v>
      </c>
      <c r="R6" s="26"/>
      <c r="S6" s="6" t="s">
        <v>127</v>
      </c>
      <c r="U6" s="40"/>
      <c r="V6" s="40"/>
      <c r="W6" s="41"/>
      <c r="X6" s="40"/>
      <c r="Y6" s="41"/>
      <c r="Z6" s="40"/>
    </row>
    <row r="7" spans="1:26" ht="30" customHeight="1" x14ac:dyDescent="0.2">
      <c r="A7" s="3" t="s">
        <v>183</v>
      </c>
      <c r="C7" s="188" t="s">
        <v>235</v>
      </c>
      <c r="D7" s="14"/>
      <c r="E7" s="188">
        <v>188</v>
      </c>
      <c r="F7" s="14"/>
      <c r="G7" s="188">
        <v>1540</v>
      </c>
      <c r="H7" s="14"/>
      <c r="I7" s="195">
        <v>289520</v>
      </c>
      <c r="J7" s="14"/>
      <c r="K7" s="248">
        <v>-38063</v>
      </c>
      <c r="L7" s="14"/>
      <c r="M7" s="195">
        <v>251457</v>
      </c>
      <c r="N7" s="14"/>
      <c r="O7" s="195">
        <v>289520</v>
      </c>
      <c r="P7" s="193"/>
      <c r="Q7" s="248">
        <v>-38063</v>
      </c>
      <c r="R7" s="193"/>
      <c r="S7" s="195">
        <v>251457</v>
      </c>
      <c r="U7" s="40"/>
      <c r="V7" s="40"/>
      <c r="W7" s="41"/>
      <c r="X7" s="40"/>
      <c r="Y7" s="41"/>
      <c r="Z7" s="41"/>
    </row>
    <row r="8" spans="1:26" ht="30" customHeight="1" x14ac:dyDescent="0.2">
      <c r="A8" s="11" t="s">
        <v>12</v>
      </c>
      <c r="C8" s="7"/>
      <c r="D8" s="14"/>
      <c r="E8" s="7"/>
      <c r="F8" s="14"/>
      <c r="G8" s="190"/>
      <c r="H8" s="25"/>
      <c r="I8" s="191">
        <f>SUM(I7:I7)</f>
        <v>289520</v>
      </c>
      <c r="J8" s="25"/>
      <c r="K8" s="219">
        <f>SUM(K7:K7)</f>
        <v>-38063</v>
      </c>
      <c r="L8" s="25"/>
      <c r="M8" s="191">
        <f>SUM(M7:M7)</f>
        <v>251457</v>
      </c>
      <c r="N8" s="25"/>
      <c r="O8" s="191">
        <f>SUM(O7:O7)</f>
        <v>289520</v>
      </c>
      <c r="P8" s="25"/>
      <c r="Q8" s="219">
        <f>SUM(Q7:Q7)</f>
        <v>-38063</v>
      </c>
      <c r="R8" s="25"/>
      <c r="S8" s="191">
        <f>SUM(S7:S7)</f>
        <v>251457</v>
      </c>
    </row>
    <row r="11" spans="1:26" ht="30" customHeight="1" x14ac:dyDescent="0.2">
      <c r="H11" s="39"/>
    </row>
    <row r="12" spans="1:26" ht="30" customHeight="1" x14ac:dyDescent="0.2">
      <c r="H12" s="53"/>
    </row>
    <row r="13" spans="1:26" ht="30" customHeight="1" x14ac:dyDescent="0.2">
      <c r="H13" s="53">
        <v>203431000</v>
      </c>
    </row>
    <row r="14" spans="1:26" ht="30" customHeight="1" x14ac:dyDescent="0.2">
      <c r="H14" s="53">
        <v>167236435</v>
      </c>
    </row>
    <row r="15" spans="1:26" ht="30" customHeight="1" x14ac:dyDescent="0.2">
      <c r="H15" s="53">
        <v>10388205829</v>
      </c>
    </row>
    <row r="16" spans="1:26" ht="30" customHeight="1" x14ac:dyDescent="0.2">
      <c r="H16" s="53">
        <v>420000</v>
      </c>
    </row>
    <row r="17" spans="1:8" ht="30" customHeight="1" x14ac:dyDescent="0.2">
      <c r="H17" s="38"/>
    </row>
    <row r="18" spans="1:8" ht="30" customHeight="1" x14ac:dyDescent="0.2">
      <c r="A18" s="38"/>
      <c r="B18" s="38"/>
      <c r="C18" s="38"/>
      <c r="D18" s="38"/>
      <c r="E18" s="38"/>
      <c r="F18" s="38"/>
      <c r="G18" s="38"/>
      <c r="H18" s="38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17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 x14ac:dyDescent="0.2"/>
  <cols>
    <col min="1" max="1" width="39.5703125" style="12" bestFit="1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7.7109375" style="12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20" style="12" customWidth="1"/>
    <col min="18" max="18" width="0.28515625" style="12" customWidth="1"/>
    <col min="19" max="19" width="9.140625" style="12"/>
    <col min="20" max="20" width="43.42578125" style="134" customWidth="1"/>
    <col min="21" max="21" width="13.5703125" style="134" bestFit="1" customWidth="1"/>
    <col min="22" max="16384" width="9.140625" style="12"/>
  </cols>
  <sheetData>
    <row r="1" spans="1:21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T1" s="131"/>
      <c r="U1" s="131"/>
    </row>
    <row r="2" spans="1:21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T2" s="132"/>
      <c r="U2" s="132"/>
    </row>
    <row r="3" spans="1:21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T3" s="68"/>
      <c r="U3" s="68"/>
    </row>
    <row r="4" spans="1:21" s="13" customFormat="1" ht="30" customHeight="1" x14ac:dyDescent="0.2">
      <c r="A4" s="324" t="s">
        <v>129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T4" s="68"/>
      <c r="U4" s="68"/>
    </row>
    <row r="5" spans="1:21" ht="25.5" customHeight="1" x14ac:dyDescent="0.2">
      <c r="A5" s="326" t="s">
        <v>91</v>
      </c>
      <c r="G5" s="326" t="s">
        <v>101</v>
      </c>
      <c r="H5" s="326"/>
      <c r="I5" s="326"/>
      <c r="J5" s="326"/>
      <c r="K5" s="326"/>
      <c r="M5" s="326" t="str">
        <f>'درآمد سرمایه گذاری در سهام'!$M$5</f>
        <v>از ابتدای سال مالی تا پایان ماه</v>
      </c>
      <c r="N5" s="326"/>
      <c r="O5" s="326"/>
      <c r="P5" s="326"/>
      <c r="Q5" s="326"/>
      <c r="T5" s="68"/>
      <c r="U5" s="68"/>
    </row>
    <row r="6" spans="1:21" ht="38.25" customHeight="1" x14ac:dyDescent="0.2">
      <c r="A6" s="326"/>
      <c r="C6" s="344" t="s">
        <v>35</v>
      </c>
      <c r="D6" s="344"/>
      <c r="E6" s="5" t="s">
        <v>130</v>
      </c>
      <c r="G6" s="6" t="s">
        <v>131</v>
      </c>
      <c r="H6" s="26"/>
      <c r="I6" s="6" t="s">
        <v>126</v>
      </c>
      <c r="J6" s="26"/>
      <c r="K6" s="6" t="s">
        <v>132</v>
      </c>
      <c r="M6" s="6" t="s">
        <v>131</v>
      </c>
      <c r="N6" s="26"/>
      <c r="O6" s="6" t="s">
        <v>126</v>
      </c>
      <c r="P6" s="26"/>
      <c r="Q6" s="6" t="s">
        <v>132</v>
      </c>
      <c r="T6" s="68"/>
      <c r="U6" s="68"/>
    </row>
    <row r="7" spans="1:21" ht="27.95" customHeight="1" x14ac:dyDescent="0.2">
      <c r="A7" s="3" t="s">
        <v>172</v>
      </c>
      <c r="C7" s="52" t="s">
        <v>173</v>
      </c>
      <c r="D7" s="262"/>
      <c r="E7" s="263">
        <v>20.5</v>
      </c>
      <c r="F7" s="32"/>
      <c r="G7" s="222">
        <v>11705907510</v>
      </c>
      <c r="H7" s="220"/>
      <c r="I7" s="221">
        <v>0</v>
      </c>
      <c r="J7" s="220"/>
      <c r="K7" s="222">
        <f>G7</f>
        <v>11705907510</v>
      </c>
      <c r="L7" s="220"/>
      <c r="M7" s="222">
        <v>11705907510</v>
      </c>
      <c r="N7" s="220"/>
      <c r="O7" s="221">
        <v>0</v>
      </c>
      <c r="P7" s="220"/>
      <c r="Q7" s="222">
        <f>M7</f>
        <v>11705907510</v>
      </c>
      <c r="T7" s="68"/>
      <c r="U7" s="68"/>
    </row>
    <row r="8" spans="1:21" ht="27.95" customHeight="1" x14ac:dyDescent="0.2">
      <c r="A8" s="4" t="s">
        <v>170</v>
      </c>
      <c r="C8" s="42" t="s">
        <v>171</v>
      </c>
      <c r="D8" s="23"/>
      <c r="E8" s="264">
        <v>23</v>
      </c>
      <c r="F8" s="32"/>
      <c r="G8" s="222">
        <v>14213064930</v>
      </c>
      <c r="H8" s="220"/>
      <c r="I8" s="222">
        <v>0</v>
      </c>
      <c r="J8" s="220"/>
      <c r="K8" s="222">
        <f t="shared" ref="K8:K15" si="0">G8</f>
        <v>14213064930</v>
      </c>
      <c r="L8" s="220"/>
      <c r="M8" s="222">
        <v>14213064930</v>
      </c>
      <c r="N8" s="220"/>
      <c r="O8" s="222">
        <v>0</v>
      </c>
      <c r="P8" s="220"/>
      <c r="Q8" s="222">
        <f t="shared" ref="Q8:Q15" si="1">M8</f>
        <v>14213064930</v>
      </c>
      <c r="T8" s="68"/>
      <c r="U8" s="133"/>
    </row>
    <row r="9" spans="1:21" ht="27.95" customHeight="1" x14ac:dyDescent="0.2">
      <c r="A9" s="4" t="s">
        <v>48</v>
      </c>
      <c r="C9" s="42" t="s">
        <v>50</v>
      </c>
      <c r="D9" s="23"/>
      <c r="E9" s="264">
        <v>23</v>
      </c>
      <c r="F9" s="32"/>
      <c r="G9" s="222">
        <v>14646942336</v>
      </c>
      <c r="H9" s="220"/>
      <c r="I9" s="222">
        <v>0</v>
      </c>
      <c r="J9" s="220"/>
      <c r="K9" s="222">
        <f t="shared" si="0"/>
        <v>14646942336</v>
      </c>
      <c r="L9" s="220"/>
      <c r="M9" s="222">
        <v>14646942336</v>
      </c>
      <c r="N9" s="220"/>
      <c r="O9" s="222">
        <v>0</v>
      </c>
      <c r="P9" s="220"/>
      <c r="Q9" s="222">
        <f t="shared" si="1"/>
        <v>14646942336</v>
      </c>
      <c r="T9" s="68"/>
      <c r="U9" s="68"/>
    </row>
    <row r="10" spans="1:21" ht="27.95" customHeight="1" x14ac:dyDescent="0.2">
      <c r="A10" s="4" t="s">
        <v>63</v>
      </c>
      <c r="C10" s="42" t="s">
        <v>65</v>
      </c>
      <c r="D10" s="23"/>
      <c r="E10" s="264">
        <v>23</v>
      </c>
      <c r="F10" s="32"/>
      <c r="G10" s="222">
        <v>5467074030</v>
      </c>
      <c r="H10" s="220"/>
      <c r="I10" s="222">
        <v>0</v>
      </c>
      <c r="J10" s="220"/>
      <c r="K10" s="222">
        <f t="shared" si="0"/>
        <v>5467074030</v>
      </c>
      <c r="L10" s="220"/>
      <c r="M10" s="222">
        <v>5467074030</v>
      </c>
      <c r="N10" s="220"/>
      <c r="O10" s="222">
        <v>0</v>
      </c>
      <c r="P10" s="220"/>
      <c r="Q10" s="222">
        <f t="shared" si="1"/>
        <v>5467074030</v>
      </c>
      <c r="T10" s="68"/>
      <c r="U10" s="133"/>
    </row>
    <row r="11" spans="1:21" ht="27.95" customHeight="1" x14ac:dyDescent="0.2">
      <c r="A11" s="4" t="s">
        <v>61</v>
      </c>
      <c r="C11" s="42" t="s">
        <v>62</v>
      </c>
      <c r="D11" s="23"/>
      <c r="E11" s="264">
        <v>20.5</v>
      </c>
      <c r="F11" s="32"/>
      <c r="G11" s="222">
        <v>1695106277</v>
      </c>
      <c r="H11" s="220"/>
      <c r="I11" s="222">
        <v>0</v>
      </c>
      <c r="J11" s="220"/>
      <c r="K11" s="222">
        <f t="shared" si="0"/>
        <v>1695106277</v>
      </c>
      <c r="L11" s="220"/>
      <c r="M11" s="222">
        <v>1695106277</v>
      </c>
      <c r="N11" s="220"/>
      <c r="O11" s="222">
        <v>0</v>
      </c>
      <c r="P11" s="220"/>
      <c r="Q11" s="222">
        <f t="shared" si="1"/>
        <v>1695106277</v>
      </c>
      <c r="T11" s="68"/>
      <c r="U11" s="133"/>
    </row>
    <row r="12" spans="1:21" ht="27.95" customHeight="1" x14ac:dyDescent="0.2">
      <c r="A12" s="4" t="s">
        <v>57</v>
      </c>
      <c r="C12" s="42" t="s">
        <v>59</v>
      </c>
      <c r="D12" s="23"/>
      <c r="E12" s="264">
        <v>20.5</v>
      </c>
      <c r="F12" s="32"/>
      <c r="G12" s="222">
        <v>1671266771</v>
      </c>
      <c r="H12" s="220"/>
      <c r="I12" s="222">
        <v>0</v>
      </c>
      <c r="J12" s="220"/>
      <c r="K12" s="222">
        <f t="shared" si="0"/>
        <v>1671266771</v>
      </c>
      <c r="L12" s="220"/>
      <c r="M12" s="222">
        <v>1671266771</v>
      </c>
      <c r="N12" s="220"/>
      <c r="O12" s="222">
        <v>0</v>
      </c>
      <c r="P12" s="220"/>
      <c r="Q12" s="222">
        <f t="shared" si="1"/>
        <v>1671266771</v>
      </c>
      <c r="T12" s="68"/>
      <c r="U12" s="133"/>
    </row>
    <row r="13" spans="1:21" ht="27.95" customHeight="1" x14ac:dyDescent="0.2">
      <c r="A13" s="4" t="s">
        <v>51</v>
      </c>
      <c r="C13" s="42" t="s">
        <v>53</v>
      </c>
      <c r="D13" s="23"/>
      <c r="E13" s="264">
        <v>23</v>
      </c>
      <c r="F13" s="32"/>
      <c r="G13" s="222">
        <v>11202386454</v>
      </c>
      <c r="H13" s="220"/>
      <c r="I13" s="222">
        <v>0</v>
      </c>
      <c r="J13" s="220"/>
      <c r="K13" s="222">
        <f t="shared" si="0"/>
        <v>11202386454</v>
      </c>
      <c r="L13" s="220"/>
      <c r="M13" s="222">
        <v>11202386454</v>
      </c>
      <c r="N13" s="220"/>
      <c r="O13" s="222">
        <v>0</v>
      </c>
      <c r="P13" s="220"/>
      <c r="Q13" s="222">
        <f t="shared" si="1"/>
        <v>11202386454</v>
      </c>
      <c r="T13" s="68"/>
      <c r="U13" s="133"/>
    </row>
    <row r="14" spans="1:21" ht="27.95" customHeight="1" x14ac:dyDescent="0.2">
      <c r="A14" s="4" t="s">
        <v>54</v>
      </c>
      <c r="C14" s="42" t="s">
        <v>56</v>
      </c>
      <c r="D14" s="23"/>
      <c r="E14" s="264">
        <v>18</v>
      </c>
      <c r="F14" s="32"/>
      <c r="G14" s="222">
        <v>6695629100</v>
      </c>
      <c r="H14" s="220"/>
      <c r="I14" s="222">
        <v>0</v>
      </c>
      <c r="J14" s="220"/>
      <c r="K14" s="222">
        <f t="shared" si="0"/>
        <v>6695629100</v>
      </c>
      <c r="L14" s="220"/>
      <c r="M14" s="222">
        <v>6695629100</v>
      </c>
      <c r="N14" s="220"/>
      <c r="O14" s="222">
        <v>0</v>
      </c>
      <c r="P14" s="220"/>
      <c r="Q14" s="222">
        <f t="shared" si="1"/>
        <v>6695629100</v>
      </c>
      <c r="T14" s="68"/>
      <c r="U14" s="68"/>
    </row>
    <row r="15" spans="1:21" ht="27.95" customHeight="1" x14ac:dyDescent="0.2">
      <c r="A15" s="4" t="s">
        <v>108</v>
      </c>
      <c r="C15" s="42" t="s">
        <v>133</v>
      </c>
      <c r="D15" s="23"/>
      <c r="E15" s="264">
        <v>18</v>
      </c>
      <c r="F15" s="32"/>
      <c r="G15" s="222">
        <v>5181150</v>
      </c>
      <c r="H15" s="220"/>
      <c r="I15" s="222">
        <v>0</v>
      </c>
      <c r="J15" s="220"/>
      <c r="K15" s="222">
        <f t="shared" si="0"/>
        <v>5181150</v>
      </c>
      <c r="L15" s="220"/>
      <c r="M15" s="222">
        <v>5181150</v>
      </c>
      <c r="N15" s="220"/>
      <c r="O15" s="222">
        <v>0</v>
      </c>
      <c r="P15" s="220"/>
      <c r="Q15" s="222">
        <f t="shared" si="1"/>
        <v>5181150</v>
      </c>
      <c r="T15" s="68"/>
      <c r="U15" s="68"/>
    </row>
    <row r="16" spans="1:21" s="22" customFormat="1" ht="27.95" customHeight="1" thickBot="1" x14ac:dyDescent="0.3">
      <c r="A16" s="11" t="s">
        <v>12</v>
      </c>
      <c r="C16" s="27"/>
      <c r="E16" s="29"/>
      <c r="F16" s="34"/>
      <c r="G16" s="225">
        <f>SUM(G7:G15)</f>
        <v>67302558558</v>
      </c>
      <c r="H16" s="224"/>
      <c r="I16" s="223">
        <v>0</v>
      </c>
      <c r="J16" s="224"/>
      <c r="K16" s="225">
        <f>SUM(K7:K15)</f>
        <v>67302558558</v>
      </c>
      <c r="L16" s="224"/>
      <c r="M16" s="226">
        <f>SUM(M7:M15)</f>
        <v>67302558558</v>
      </c>
      <c r="N16" s="224"/>
      <c r="O16" s="223">
        <v>0</v>
      </c>
      <c r="P16" s="224"/>
      <c r="Q16" s="225">
        <f>SUM(Q7:Q15)</f>
        <v>67302558558</v>
      </c>
      <c r="T16" s="134"/>
      <c r="U16" s="134"/>
    </row>
    <row r="17" ht="30" customHeight="1" thickTop="1" x14ac:dyDescent="0.2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6"/>
  <sheetViews>
    <sheetView rightToLeft="1" tabSelected="1" view="pageBreakPreview" zoomScale="93" zoomScaleNormal="100" zoomScaleSheetLayoutView="93" workbookViewId="0">
      <selection activeCell="K14" sqref="K14"/>
    </sheetView>
  </sheetViews>
  <sheetFormatPr defaultRowHeight="30" customHeight="1" x14ac:dyDescent="0.2"/>
  <cols>
    <col min="1" max="1" width="32" style="12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77" customWidth="1"/>
    <col min="10" max="10" width="1.28515625" style="12" customWidth="1"/>
    <col min="11" max="11" width="13.140625" style="12" bestFit="1" customWidth="1"/>
    <col min="12" max="12" width="1.28515625" style="12" customWidth="1"/>
    <col min="13" max="13" width="20.28515625" style="12" bestFit="1" customWidth="1"/>
    <col min="14" max="14" width="1.28515625" style="12" customWidth="1"/>
    <col min="15" max="15" width="20.5703125" style="55" bestFit="1" customWidth="1"/>
    <col min="16" max="16" width="1.28515625" style="55" customWidth="1"/>
    <col min="17" max="17" width="20.28515625" style="273" customWidth="1"/>
    <col min="18" max="18" width="0.28515625" style="55" customWidth="1"/>
    <col min="19" max="19" width="9.140625" style="55"/>
    <col min="20" max="21" width="9.140625" style="12"/>
    <col min="22" max="22" width="26.7109375" style="12" customWidth="1"/>
    <col min="23" max="16384" width="9.140625" style="12"/>
  </cols>
  <sheetData>
    <row r="1" spans="1:21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21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</row>
    <row r="3" spans="1:21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21" s="13" customFormat="1" ht="30" customHeight="1" x14ac:dyDescent="0.2">
      <c r="A4" s="324" t="s">
        <v>139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90"/>
      <c r="S4" s="90"/>
    </row>
    <row r="5" spans="1:21" ht="32.25" customHeight="1" x14ac:dyDescent="0.2">
      <c r="A5" s="326" t="s">
        <v>91</v>
      </c>
      <c r="C5" s="326" t="s">
        <v>101</v>
      </c>
      <c r="D5" s="326"/>
      <c r="E5" s="326"/>
      <c r="F5" s="326"/>
      <c r="G5" s="326"/>
      <c r="H5" s="326"/>
      <c r="I5" s="326"/>
      <c r="K5" s="326" t="str">
        <f>'درآمد سرمایه گذاری در سهام'!$M$5</f>
        <v>از ابتدای سال مالی تا پایان ماه</v>
      </c>
      <c r="L5" s="326"/>
      <c r="M5" s="326"/>
      <c r="N5" s="326"/>
      <c r="O5" s="326"/>
      <c r="P5" s="326"/>
      <c r="Q5" s="326"/>
    </row>
    <row r="6" spans="1:21" ht="38.25" customHeight="1" x14ac:dyDescent="0.2">
      <c r="A6" s="326"/>
      <c r="C6" s="6" t="s">
        <v>6</v>
      </c>
      <c r="D6" s="26"/>
      <c r="E6" s="6" t="s">
        <v>8</v>
      </c>
      <c r="F6" s="26"/>
      <c r="G6" s="6" t="s">
        <v>137</v>
      </c>
      <c r="H6" s="26"/>
      <c r="I6" s="275" t="s">
        <v>140</v>
      </c>
      <c r="K6" s="6" t="s">
        <v>6</v>
      </c>
      <c r="L6" s="26"/>
      <c r="M6" s="6" t="s">
        <v>8</v>
      </c>
      <c r="N6" s="26"/>
      <c r="O6" s="62" t="s">
        <v>137</v>
      </c>
      <c r="P6" s="82"/>
      <c r="Q6" s="270" t="s">
        <v>140</v>
      </c>
      <c r="S6" s="12"/>
      <c r="T6" s="366"/>
      <c r="U6" s="366"/>
    </row>
    <row r="7" spans="1:21" s="55" customFormat="1" ht="30" customHeight="1" x14ac:dyDescent="0.2">
      <c r="A7" s="314" t="s">
        <v>256</v>
      </c>
      <c r="B7" s="192"/>
      <c r="C7" s="384">
        <v>4000000</v>
      </c>
      <c r="D7" s="228"/>
      <c r="E7" s="384">
        <v>39952500000</v>
      </c>
      <c r="F7" s="228"/>
      <c r="G7" s="384">
        <v>40000000000</v>
      </c>
      <c r="H7" s="228"/>
      <c r="I7" s="385">
        <v>-47500000</v>
      </c>
      <c r="J7" s="228"/>
      <c r="K7" s="384">
        <v>4000000</v>
      </c>
      <c r="L7" s="228"/>
      <c r="M7" s="384">
        <v>39952500000</v>
      </c>
      <c r="N7" s="228"/>
      <c r="O7" s="384">
        <v>40000000000</v>
      </c>
      <c r="P7" s="228"/>
      <c r="Q7" s="385">
        <v>-47500000</v>
      </c>
    </row>
    <row r="8" spans="1:21" s="55" customFormat="1" ht="30" customHeight="1" x14ac:dyDescent="0.2">
      <c r="A8" s="315" t="s">
        <v>257</v>
      </c>
      <c r="B8" s="192"/>
      <c r="C8" s="149">
        <v>512000</v>
      </c>
      <c r="D8" s="228"/>
      <c r="E8" s="149">
        <v>11219940480</v>
      </c>
      <c r="F8" s="228"/>
      <c r="G8" s="149">
        <v>11480750400</v>
      </c>
      <c r="H8" s="228"/>
      <c r="I8" s="383">
        <v>-260809920</v>
      </c>
      <c r="J8" s="228"/>
      <c r="K8" s="149">
        <v>512000</v>
      </c>
      <c r="L8" s="228"/>
      <c r="M8" s="149">
        <v>11219940480</v>
      </c>
      <c r="N8" s="228"/>
      <c r="O8" s="149">
        <v>11480750400</v>
      </c>
      <c r="P8" s="228"/>
      <c r="Q8" s="383">
        <v>-260809920</v>
      </c>
    </row>
    <row r="9" spans="1:21" s="55" customFormat="1" ht="30" customHeight="1" x14ac:dyDescent="0.2">
      <c r="A9" s="315" t="s">
        <v>258</v>
      </c>
      <c r="B9" s="192"/>
      <c r="C9" s="149">
        <v>4913374</v>
      </c>
      <c r="D9" s="228"/>
      <c r="E9" s="149">
        <v>60735707223</v>
      </c>
      <c r="F9" s="228"/>
      <c r="G9" s="149">
        <v>61442392892</v>
      </c>
      <c r="H9" s="228"/>
      <c r="I9" s="383">
        <v>-706685668</v>
      </c>
      <c r="J9" s="228"/>
      <c r="K9" s="149">
        <v>4913374</v>
      </c>
      <c r="L9" s="228"/>
      <c r="M9" s="149">
        <v>60735707223</v>
      </c>
      <c r="N9" s="228"/>
      <c r="O9" s="149">
        <v>61442392892</v>
      </c>
      <c r="P9" s="228"/>
      <c r="Q9" s="383">
        <v>-706685668</v>
      </c>
    </row>
    <row r="10" spans="1:21" s="55" customFormat="1" ht="30" customHeight="1" x14ac:dyDescent="0.2">
      <c r="A10" s="315" t="s">
        <v>28</v>
      </c>
      <c r="B10" s="192"/>
      <c r="C10" s="149">
        <v>6502918</v>
      </c>
      <c r="D10" s="228"/>
      <c r="E10" s="149">
        <v>102755330740</v>
      </c>
      <c r="F10" s="228"/>
      <c r="G10" s="149">
        <v>100827743590</v>
      </c>
      <c r="H10" s="228"/>
      <c r="I10" s="383">
        <v>1927587150</v>
      </c>
      <c r="J10" s="228"/>
      <c r="K10" s="149">
        <v>6502918</v>
      </c>
      <c r="L10" s="228"/>
      <c r="M10" s="149">
        <v>102755330740</v>
      </c>
      <c r="N10" s="228"/>
      <c r="O10" s="149">
        <v>100827743590</v>
      </c>
      <c r="P10" s="228"/>
      <c r="Q10" s="383">
        <v>1927587150</v>
      </c>
    </row>
    <row r="11" spans="1:21" s="55" customFormat="1" ht="30" customHeight="1" x14ac:dyDescent="0.2">
      <c r="A11" s="315" t="s">
        <v>259</v>
      </c>
      <c r="B11" s="192"/>
      <c r="C11" s="149">
        <v>740000</v>
      </c>
      <c r="D11" s="228"/>
      <c r="E11" s="149">
        <v>12232456687</v>
      </c>
      <c r="F11" s="228"/>
      <c r="G11" s="149">
        <v>12284195175</v>
      </c>
      <c r="H11" s="228"/>
      <c r="I11" s="383">
        <v>-51738487</v>
      </c>
      <c r="J11" s="228"/>
      <c r="K11" s="149">
        <v>740000</v>
      </c>
      <c r="L11" s="228"/>
      <c r="M11" s="149">
        <v>12232456687</v>
      </c>
      <c r="N11" s="228"/>
      <c r="O11" s="149">
        <v>12284195175</v>
      </c>
      <c r="P11" s="228"/>
      <c r="Q11" s="383">
        <v>-51738487</v>
      </c>
    </row>
    <row r="12" spans="1:21" s="55" customFormat="1" ht="30" customHeight="1" x14ac:dyDescent="0.2">
      <c r="A12" s="315" t="s">
        <v>260</v>
      </c>
      <c r="B12" s="192"/>
      <c r="C12" s="149">
        <v>2000000</v>
      </c>
      <c r="D12" s="228"/>
      <c r="E12" s="149">
        <v>25499683125</v>
      </c>
      <c r="F12" s="228"/>
      <c r="G12" s="149">
        <v>26268768750</v>
      </c>
      <c r="H12" s="228"/>
      <c r="I12" s="383">
        <v>-769085625</v>
      </c>
      <c r="J12" s="228"/>
      <c r="K12" s="149">
        <v>2000000</v>
      </c>
      <c r="L12" s="228"/>
      <c r="M12" s="149">
        <v>25499683125</v>
      </c>
      <c r="N12" s="228"/>
      <c r="O12" s="149">
        <v>26268768750</v>
      </c>
      <c r="P12" s="228"/>
      <c r="Q12" s="383">
        <v>-769085625</v>
      </c>
    </row>
    <row r="13" spans="1:21" s="55" customFormat="1" ht="30" customHeight="1" x14ac:dyDescent="0.2">
      <c r="A13" s="315" t="s">
        <v>209</v>
      </c>
      <c r="B13" s="192"/>
      <c r="C13" s="149">
        <v>75</v>
      </c>
      <c r="D13" s="228"/>
      <c r="E13" s="149">
        <v>1262194</v>
      </c>
      <c r="F13" s="228"/>
      <c r="G13" s="149">
        <v>864823</v>
      </c>
      <c r="H13" s="228"/>
      <c r="I13" s="383">
        <v>397371</v>
      </c>
      <c r="J13" s="228"/>
      <c r="K13" s="149">
        <v>75</v>
      </c>
      <c r="L13" s="228"/>
      <c r="M13" s="149">
        <v>1262194</v>
      </c>
      <c r="N13" s="228"/>
      <c r="O13" s="149">
        <v>864823</v>
      </c>
      <c r="P13" s="228"/>
      <c r="Q13" s="383">
        <v>397371</v>
      </c>
    </row>
    <row r="14" spans="1:21" s="55" customFormat="1" ht="30" customHeight="1" x14ac:dyDescent="0.2">
      <c r="A14" s="315" t="s">
        <v>261</v>
      </c>
      <c r="B14" s="192"/>
      <c r="C14" s="149">
        <v>8828156</v>
      </c>
      <c r="D14" s="228"/>
      <c r="E14" s="149">
        <v>108369195820</v>
      </c>
      <c r="F14" s="228"/>
      <c r="G14" s="149">
        <v>113307092457</v>
      </c>
      <c r="H14" s="228"/>
      <c r="I14" s="383">
        <v>-4937896636</v>
      </c>
      <c r="J14" s="228"/>
      <c r="K14" s="149">
        <v>8828156</v>
      </c>
      <c r="L14" s="228"/>
      <c r="M14" s="149">
        <v>108369195820</v>
      </c>
      <c r="N14" s="228"/>
      <c r="O14" s="149">
        <v>113307092457</v>
      </c>
      <c r="P14" s="228"/>
      <c r="Q14" s="383">
        <v>-4937896636</v>
      </c>
    </row>
    <row r="15" spans="1:21" s="55" customFormat="1" ht="30" customHeight="1" x14ac:dyDescent="0.2">
      <c r="A15" s="315" t="s">
        <v>217</v>
      </c>
      <c r="B15" s="192"/>
      <c r="C15" s="149">
        <v>3753397</v>
      </c>
      <c r="D15" s="228"/>
      <c r="E15" s="149">
        <v>51115580743</v>
      </c>
      <c r="F15" s="228"/>
      <c r="G15" s="149">
        <v>40843365002</v>
      </c>
      <c r="H15" s="228"/>
      <c r="I15" s="383">
        <v>10272215741</v>
      </c>
      <c r="J15" s="228"/>
      <c r="K15" s="149">
        <v>3753397</v>
      </c>
      <c r="L15" s="228"/>
      <c r="M15" s="149">
        <v>51115580743</v>
      </c>
      <c r="N15" s="228"/>
      <c r="O15" s="149">
        <v>40843365002</v>
      </c>
      <c r="P15" s="228"/>
      <c r="Q15" s="383">
        <v>10272215741</v>
      </c>
    </row>
    <row r="16" spans="1:21" s="55" customFormat="1" ht="30" customHeight="1" x14ac:dyDescent="0.2">
      <c r="A16" s="315" t="s">
        <v>262</v>
      </c>
      <c r="B16" s="192"/>
      <c r="C16" s="149">
        <v>486982</v>
      </c>
      <c r="D16" s="228"/>
      <c r="E16" s="149">
        <v>7651130340</v>
      </c>
      <c r="F16" s="228"/>
      <c r="G16" s="149">
        <v>7534393450</v>
      </c>
      <c r="H16" s="228"/>
      <c r="I16" s="383">
        <v>116736890</v>
      </c>
      <c r="J16" s="228"/>
      <c r="K16" s="149">
        <v>486982</v>
      </c>
      <c r="L16" s="228"/>
      <c r="M16" s="149">
        <v>7651130340</v>
      </c>
      <c r="N16" s="228"/>
      <c r="O16" s="149">
        <v>7534393450</v>
      </c>
      <c r="P16" s="228"/>
      <c r="Q16" s="383">
        <v>116736890</v>
      </c>
    </row>
    <row r="17" spans="1:18" s="55" customFormat="1" ht="30" customHeight="1" x14ac:dyDescent="0.2">
      <c r="A17" s="315" t="s">
        <v>29</v>
      </c>
      <c r="B17" s="192"/>
      <c r="C17" s="149">
        <v>9921953</v>
      </c>
      <c r="D17" s="228"/>
      <c r="E17" s="149">
        <v>215504744745</v>
      </c>
      <c r="F17" s="228"/>
      <c r="G17" s="149">
        <v>211701696666</v>
      </c>
      <c r="H17" s="228"/>
      <c r="I17" s="383">
        <v>3803048079</v>
      </c>
      <c r="J17" s="228"/>
      <c r="K17" s="149">
        <v>9921953</v>
      </c>
      <c r="L17" s="228"/>
      <c r="M17" s="149">
        <v>215504744745</v>
      </c>
      <c r="N17" s="228"/>
      <c r="O17" s="149">
        <v>211701696666</v>
      </c>
      <c r="P17" s="228"/>
      <c r="Q17" s="383">
        <v>3803048079</v>
      </c>
    </row>
    <row r="18" spans="1:18" s="55" customFormat="1" ht="30" customHeight="1" x14ac:dyDescent="0.2">
      <c r="A18" s="315" t="s">
        <v>167</v>
      </c>
      <c r="B18" s="192"/>
      <c r="C18" s="149">
        <v>126834</v>
      </c>
      <c r="D18" s="228"/>
      <c r="E18" s="149">
        <v>32988353356</v>
      </c>
      <c r="F18" s="228"/>
      <c r="G18" s="149">
        <v>35806099507</v>
      </c>
      <c r="H18" s="228"/>
      <c r="I18" s="383">
        <v>-2817746150</v>
      </c>
      <c r="J18" s="228"/>
      <c r="K18" s="149">
        <v>126834</v>
      </c>
      <c r="L18" s="228"/>
      <c r="M18" s="149">
        <v>32988353356</v>
      </c>
      <c r="N18" s="228"/>
      <c r="O18" s="149">
        <v>35806099507</v>
      </c>
      <c r="P18" s="228"/>
      <c r="Q18" s="383">
        <v>-2817746150</v>
      </c>
    </row>
    <row r="19" spans="1:18" s="55" customFormat="1" ht="30" customHeight="1" x14ac:dyDescent="0.2">
      <c r="A19" s="315" t="s">
        <v>215</v>
      </c>
      <c r="B19" s="192"/>
      <c r="C19" s="149">
        <v>980</v>
      </c>
      <c r="D19" s="228"/>
      <c r="E19" s="149">
        <v>31769198</v>
      </c>
      <c r="F19" s="228"/>
      <c r="G19" s="149">
        <v>32225353</v>
      </c>
      <c r="H19" s="228"/>
      <c r="I19" s="383">
        <v>-456154</v>
      </c>
      <c r="J19" s="228"/>
      <c r="K19" s="149">
        <v>980</v>
      </c>
      <c r="L19" s="228"/>
      <c r="M19" s="149">
        <v>31769198</v>
      </c>
      <c r="N19" s="228"/>
      <c r="O19" s="149">
        <v>32225353</v>
      </c>
      <c r="P19" s="228"/>
      <c r="Q19" s="383">
        <v>-456154</v>
      </c>
    </row>
    <row r="20" spans="1:18" s="55" customFormat="1" ht="30" customHeight="1" x14ac:dyDescent="0.2">
      <c r="A20" s="315" t="s">
        <v>263</v>
      </c>
      <c r="B20" s="192"/>
      <c r="C20" s="149">
        <v>444849</v>
      </c>
      <c r="D20" s="228"/>
      <c r="E20" s="149">
        <v>11505079352</v>
      </c>
      <c r="F20" s="228"/>
      <c r="G20" s="149">
        <v>11259231764</v>
      </c>
      <c r="H20" s="228"/>
      <c r="I20" s="383">
        <v>245847588</v>
      </c>
      <c r="J20" s="228"/>
      <c r="K20" s="149">
        <v>444849</v>
      </c>
      <c r="L20" s="228"/>
      <c r="M20" s="149">
        <v>11505079352</v>
      </c>
      <c r="N20" s="228"/>
      <c r="O20" s="149">
        <v>11259231764</v>
      </c>
      <c r="P20" s="228"/>
      <c r="Q20" s="383">
        <v>245847588</v>
      </c>
    </row>
    <row r="21" spans="1:18" s="55" customFormat="1" ht="30" customHeight="1" x14ac:dyDescent="0.2">
      <c r="A21" s="315" t="s">
        <v>248</v>
      </c>
      <c r="B21" s="192"/>
      <c r="C21" s="149">
        <v>386</v>
      </c>
      <c r="D21" s="228"/>
      <c r="E21" s="149">
        <v>1155330</v>
      </c>
      <c r="F21" s="228"/>
      <c r="G21" s="149">
        <v>1065166</v>
      </c>
      <c r="H21" s="228"/>
      <c r="I21" s="383">
        <v>90164</v>
      </c>
      <c r="J21" s="228"/>
      <c r="K21" s="149">
        <v>386</v>
      </c>
      <c r="L21" s="228"/>
      <c r="M21" s="149">
        <v>1155330</v>
      </c>
      <c r="N21" s="228"/>
      <c r="O21" s="149">
        <v>1065166</v>
      </c>
      <c r="P21" s="228"/>
      <c r="Q21" s="383">
        <v>90164</v>
      </c>
    </row>
    <row r="22" spans="1:18" s="55" customFormat="1" ht="30" customHeight="1" x14ac:dyDescent="0.2">
      <c r="A22" s="315" t="s">
        <v>168</v>
      </c>
      <c r="B22" s="192"/>
      <c r="C22" s="149">
        <v>75513</v>
      </c>
      <c r="D22" s="228"/>
      <c r="E22" s="149">
        <v>12748805184</v>
      </c>
      <c r="F22" s="228"/>
      <c r="G22" s="149">
        <v>12737427758</v>
      </c>
      <c r="H22" s="228"/>
      <c r="I22" s="383">
        <v>11377426</v>
      </c>
      <c r="J22" s="228"/>
      <c r="K22" s="149">
        <v>75513</v>
      </c>
      <c r="L22" s="228"/>
      <c r="M22" s="149">
        <v>12748805184</v>
      </c>
      <c r="N22" s="228"/>
      <c r="O22" s="149">
        <v>12737427758</v>
      </c>
      <c r="P22" s="228"/>
      <c r="Q22" s="383">
        <v>11377426</v>
      </c>
    </row>
    <row r="23" spans="1:18" s="381" customFormat="1" ht="30" customHeight="1" x14ac:dyDescent="0.2">
      <c r="A23" s="315" t="s">
        <v>264</v>
      </c>
      <c r="B23" s="192"/>
      <c r="C23" s="149">
        <v>1000000</v>
      </c>
      <c r="D23" s="228"/>
      <c r="E23" s="149">
        <v>14517739687</v>
      </c>
      <c r="F23" s="228"/>
      <c r="G23" s="149">
        <v>14618938315</v>
      </c>
      <c r="H23" s="228"/>
      <c r="I23" s="383">
        <v>-101198627</v>
      </c>
      <c r="J23" s="228"/>
      <c r="K23" s="149">
        <v>1000000</v>
      </c>
      <c r="L23" s="228"/>
      <c r="M23" s="149">
        <v>14517739687</v>
      </c>
      <c r="N23" s="228"/>
      <c r="O23" s="149">
        <v>14618938315</v>
      </c>
      <c r="P23" s="228"/>
      <c r="Q23" s="383">
        <v>-101198627</v>
      </c>
      <c r="R23" s="55"/>
    </row>
    <row r="24" spans="1:18" s="381" customFormat="1" ht="30" customHeight="1" x14ac:dyDescent="0.2">
      <c r="A24" s="315" t="s">
        <v>216</v>
      </c>
      <c r="B24" s="192"/>
      <c r="C24" s="149">
        <v>1000000</v>
      </c>
      <c r="D24" s="228"/>
      <c r="E24" s="149">
        <v>18344190375</v>
      </c>
      <c r="F24" s="228"/>
      <c r="G24" s="149">
        <v>19576725000</v>
      </c>
      <c r="H24" s="228"/>
      <c r="I24" s="383">
        <v>-1232534625</v>
      </c>
      <c r="J24" s="228"/>
      <c r="K24" s="149">
        <v>1000000</v>
      </c>
      <c r="L24" s="228"/>
      <c r="M24" s="149">
        <v>18344190375</v>
      </c>
      <c r="N24" s="228"/>
      <c r="O24" s="149">
        <v>19576725000</v>
      </c>
      <c r="P24" s="228"/>
      <c r="Q24" s="383">
        <v>-1232534625</v>
      </c>
      <c r="R24" s="55"/>
    </row>
    <row r="25" spans="1:18" s="381" customFormat="1" ht="30" customHeight="1" x14ac:dyDescent="0.2">
      <c r="A25" s="315" t="s">
        <v>109</v>
      </c>
      <c r="B25" s="192"/>
      <c r="C25" s="149">
        <v>94158</v>
      </c>
      <c r="D25" s="228"/>
      <c r="E25" s="149">
        <v>74470185731</v>
      </c>
      <c r="F25" s="228"/>
      <c r="G25" s="149">
        <v>73597814178</v>
      </c>
      <c r="H25" s="228"/>
      <c r="I25" s="383">
        <v>872371553</v>
      </c>
      <c r="J25" s="228"/>
      <c r="K25" s="149">
        <v>94158</v>
      </c>
      <c r="L25" s="228"/>
      <c r="M25" s="149">
        <v>74470185731</v>
      </c>
      <c r="N25" s="228"/>
      <c r="O25" s="149">
        <v>73597814178</v>
      </c>
      <c r="P25" s="228"/>
      <c r="Q25" s="383">
        <v>872371553</v>
      </c>
      <c r="R25" s="55"/>
    </row>
    <row r="26" spans="1:18" s="382" customFormat="1" ht="31.5" customHeight="1" x14ac:dyDescent="0.2">
      <c r="A26" s="315" t="s">
        <v>54</v>
      </c>
      <c r="B26" s="228"/>
      <c r="C26" s="149">
        <v>430000</v>
      </c>
      <c r="D26" s="228"/>
      <c r="E26" s="149">
        <v>426482686000</v>
      </c>
      <c r="F26" s="228"/>
      <c r="G26" s="149">
        <v>422183465375</v>
      </c>
      <c r="H26" s="228"/>
      <c r="I26" s="383">
        <v>4299220625</v>
      </c>
      <c r="J26" s="228"/>
      <c r="K26" s="149">
        <v>430000</v>
      </c>
      <c r="L26" s="228"/>
      <c r="M26" s="149">
        <v>426482686000</v>
      </c>
      <c r="N26" s="228"/>
      <c r="O26" s="149">
        <v>422183465375</v>
      </c>
      <c r="P26" s="228"/>
      <c r="Q26" s="383">
        <v>4299220625</v>
      </c>
      <c r="R26" s="59"/>
    </row>
    <row r="27" spans="1:18" s="382" customFormat="1" ht="31.5" customHeight="1" x14ac:dyDescent="0.2">
      <c r="A27" s="315" t="s">
        <v>51</v>
      </c>
      <c r="B27" s="228"/>
      <c r="C27" s="149">
        <v>450000</v>
      </c>
      <c r="D27" s="228"/>
      <c r="E27" s="149">
        <v>449918437500</v>
      </c>
      <c r="F27" s="228"/>
      <c r="G27" s="149">
        <v>449918437500</v>
      </c>
      <c r="H27" s="228"/>
      <c r="I27" s="383">
        <v>0</v>
      </c>
      <c r="J27" s="228"/>
      <c r="K27" s="149">
        <v>450000</v>
      </c>
      <c r="L27" s="228"/>
      <c r="M27" s="149">
        <v>449918437500</v>
      </c>
      <c r="N27" s="228"/>
      <c r="O27" s="149">
        <v>449918437500</v>
      </c>
      <c r="P27" s="228"/>
      <c r="Q27" s="383">
        <v>0</v>
      </c>
      <c r="R27" s="59"/>
    </row>
    <row r="28" spans="1:18" s="382" customFormat="1" ht="31.5" customHeight="1" x14ac:dyDescent="0.2">
      <c r="A28" s="315" t="s">
        <v>57</v>
      </c>
      <c r="B28" s="228"/>
      <c r="C28" s="149">
        <v>95000</v>
      </c>
      <c r="D28" s="228"/>
      <c r="E28" s="149">
        <v>93237947558</v>
      </c>
      <c r="F28" s="228"/>
      <c r="G28" s="149">
        <v>88680673714</v>
      </c>
      <c r="H28" s="228"/>
      <c r="I28" s="383">
        <v>4557273844</v>
      </c>
      <c r="J28" s="228"/>
      <c r="K28" s="149">
        <v>95000</v>
      </c>
      <c r="L28" s="228"/>
      <c r="M28" s="149">
        <v>93237947558</v>
      </c>
      <c r="N28" s="228"/>
      <c r="O28" s="149">
        <v>88680673714</v>
      </c>
      <c r="P28" s="228"/>
      <c r="Q28" s="383">
        <v>4557273844</v>
      </c>
      <c r="R28" s="59"/>
    </row>
    <row r="29" spans="1:18" s="382" customFormat="1" ht="31.5" customHeight="1" x14ac:dyDescent="0.2">
      <c r="A29" s="315" t="s">
        <v>61</v>
      </c>
      <c r="B29" s="228"/>
      <c r="C29" s="149">
        <v>41340</v>
      </c>
      <c r="D29" s="228"/>
      <c r="E29" s="149">
        <v>38439231626</v>
      </c>
      <c r="F29" s="228"/>
      <c r="G29" s="149">
        <v>38232569090</v>
      </c>
      <c r="H29" s="228"/>
      <c r="I29" s="383">
        <v>206662536</v>
      </c>
      <c r="J29" s="228"/>
      <c r="K29" s="149">
        <v>41340</v>
      </c>
      <c r="L29" s="228"/>
      <c r="M29" s="149">
        <v>38439231626</v>
      </c>
      <c r="N29" s="228"/>
      <c r="O29" s="149">
        <v>38232569090</v>
      </c>
      <c r="P29" s="228"/>
      <c r="Q29" s="383">
        <v>206662536</v>
      </c>
      <c r="R29" s="59"/>
    </row>
    <row r="30" spans="1:18" s="382" customFormat="1" ht="31.5" customHeight="1" x14ac:dyDescent="0.2">
      <c r="A30" s="315" t="s">
        <v>43</v>
      </c>
      <c r="B30" s="228"/>
      <c r="C30" s="149">
        <v>205941</v>
      </c>
      <c r="D30" s="228"/>
      <c r="E30" s="149">
        <v>139911545935</v>
      </c>
      <c r="F30" s="228"/>
      <c r="G30" s="149">
        <v>137643087426</v>
      </c>
      <c r="H30" s="228"/>
      <c r="I30" s="383">
        <v>2268458509</v>
      </c>
      <c r="J30" s="228"/>
      <c r="K30" s="149">
        <v>205941</v>
      </c>
      <c r="L30" s="228"/>
      <c r="M30" s="149">
        <v>139911545935</v>
      </c>
      <c r="N30" s="228"/>
      <c r="O30" s="149">
        <v>137643087426</v>
      </c>
      <c r="P30" s="228"/>
      <c r="Q30" s="383">
        <v>2268458509</v>
      </c>
      <c r="R30" s="59"/>
    </row>
    <row r="31" spans="1:18" s="382" customFormat="1" ht="31.5" customHeight="1" x14ac:dyDescent="0.2">
      <c r="A31" s="315" t="s">
        <v>46</v>
      </c>
      <c r="B31" s="228"/>
      <c r="C31" s="149">
        <v>95161</v>
      </c>
      <c r="D31" s="228"/>
      <c r="E31" s="149">
        <v>55914080215</v>
      </c>
      <c r="F31" s="228"/>
      <c r="G31" s="149">
        <v>55114962195</v>
      </c>
      <c r="H31" s="228"/>
      <c r="I31" s="383">
        <v>799118020</v>
      </c>
      <c r="J31" s="228"/>
      <c r="K31" s="149">
        <v>95161</v>
      </c>
      <c r="L31" s="228"/>
      <c r="M31" s="149">
        <v>55914080215</v>
      </c>
      <c r="N31" s="228"/>
      <c r="O31" s="149">
        <v>55114962195</v>
      </c>
      <c r="P31" s="228"/>
      <c r="Q31" s="383">
        <v>799118020</v>
      </c>
      <c r="R31" s="59"/>
    </row>
    <row r="32" spans="1:18" s="382" customFormat="1" ht="31.5" customHeight="1" x14ac:dyDescent="0.2">
      <c r="A32" s="315" t="s">
        <v>244</v>
      </c>
      <c r="B32" s="228"/>
      <c r="C32" s="149">
        <v>50000</v>
      </c>
      <c r="D32" s="228"/>
      <c r="E32" s="149">
        <v>28744789062</v>
      </c>
      <c r="F32" s="228"/>
      <c r="G32" s="149">
        <v>28555174687</v>
      </c>
      <c r="H32" s="228"/>
      <c r="I32" s="383">
        <v>189614375</v>
      </c>
      <c r="J32" s="228"/>
      <c r="K32" s="149">
        <v>50000</v>
      </c>
      <c r="L32" s="228"/>
      <c r="M32" s="149">
        <v>28744789062</v>
      </c>
      <c r="N32" s="228"/>
      <c r="O32" s="149">
        <v>28555174687</v>
      </c>
      <c r="P32" s="228"/>
      <c r="Q32" s="383">
        <v>189614375</v>
      </c>
      <c r="R32" s="59"/>
    </row>
    <row r="33" spans="1:19" s="382" customFormat="1" ht="31.5" customHeight="1" x14ac:dyDescent="0.2">
      <c r="A33" s="315" t="s">
        <v>63</v>
      </c>
      <c r="B33" s="228"/>
      <c r="C33" s="149">
        <v>200000</v>
      </c>
      <c r="D33" s="228"/>
      <c r="E33" s="149">
        <v>199963750000</v>
      </c>
      <c r="F33" s="228"/>
      <c r="G33" s="149">
        <v>199963750000</v>
      </c>
      <c r="H33" s="228"/>
      <c r="I33" s="383">
        <v>0</v>
      </c>
      <c r="J33" s="228"/>
      <c r="K33" s="149">
        <v>200000</v>
      </c>
      <c r="L33" s="228"/>
      <c r="M33" s="149">
        <v>199963750000</v>
      </c>
      <c r="N33" s="228"/>
      <c r="O33" s="149">
        <v>199963750000</v>
      </c>
      <c r="P33" s="228"/>
      <c r="Q33" s="383">
        <v>0</v>
      </c>
      <c r="R33" s="59"/>
    </row>
    <row r="34" spans="1:19" s="382" customFormat="1" ht="31.5" customHeight="1" x14ac:dyDescent="0.2">
      <c r="A34" s="315" t="s">
        <v>66</v>
      </c>
      <c r="B34" s="228"/>
      <c r="C34" s="149">
        <v>466259</v>
      </c>
      <c r="D34" s="228"/>
      <c r="E34" s="149">
        <v>275276036673</v>
      </c>
      <c r="F34" s="228"/>
      <c r="G34" s="149">
        <v>271538482972</v>
      </c>
      <c r="H34" s="228"/>
      <c r="I34" s="383">
        <v>3737553701</v>
      </c>
      <c r="J34" s="228"/>
      <c r="K34" s="149">
        <v>466259</v>
      </c>
      <c r="L34" s="228"/>
      <c r="M34" s="149">
        <v>275276036673</v>
      </c>
      <c r="N34" s="228"/>
      <c r="O34" s="149">
        <v>271538482972</v>
      </c>
      <c r="P34" s="228"/>
      <c r="Q34" s="383">
        <v>3737553701</v>
      </c>
      <c r="R34" s="383"/>
    </row>
    <row r="35" spans="1:19" s="59" customFormat="1" ht="31.5" customHeight="1" x14ac:dyDescent="0.2">
      <c r="A35" s="315" t="s">
        <v>41</v>
      </c>
      <c r="B35" s="228"/>
      <c r="C35" s="149">
        <v>524057</v>
      </c>
      <c r="D35" s="228"/>
      <c r="E35" s="149">
        <v>301278158434</v>
      </c>
      <c r="F35" s="228"/>
      <c r="G35" s="149">
        <v>297162304428</v>
      </c>
      <c r="H35" s="228"/>
      <c r="I35" s="383">
        <v>4115854006</v>
      </c>
      <c r="J35" s="228"/>
      <c r="K35" s="149">
        <v>524057</v>
      </c>
      <c r="L35" s="228"/>
      <c r="M35" s="149">
        <v>301278158434</v>
      </c>
      <c r="N35" s="228"/>
      <c r="O35" s="149">
        <v>297162304428</v>
      </c>
      <c r="P35" s="228"/>
      <c r="Q35" s="383">
        <v>4115854006</v>
      </c>
      <c r="R35" s="383"/>
    </row>
    <row r="36" spans="1:19" s="382" customFormat="1" ht="31.5" customHeight="1" x14ac:dyDescent="0.2">
      <c r="A36" s="315" t="s">
        <v>37</v>
      </c>
      <c r="B36" s="228"/>
      <c r="C36" s="149">
        <v>474204</v>
      </c>
      <c r="D36" s="228"/>
      <c r="E36" s="149">
        <v>292967025780</v>
      </c>
      <c r="F36" s="228"/>
      <c r="G36" s="149">
        <v>288863669325</v>
      </c>
      <c r="H36" s="228"/>
      <c r="I36" s="383">
        <v>4103356455</v>
      </c>
      <c r="J36" s="228"/>
      <c r="K36" s="149">
        <v>474204</v>
      </c>
      <c r="L36" s="228"/>
      <c r="M36" s="149">
        <v>292967025780</v>
      </c>
      <c r="N36" s="228"/>
      <c r="O36" s="149">
        <v>288863669325</v>
      </c>
      <c r="P36" s="228"/>
      <c r="Q36" s="383">
        <v>4103356455</v>
      </c>
      <c r="R36" s="59"/>
    </row>
    <row r="37" spans="1:19" s="59" customFormat="1" ht="31.5" customHeight="1" x14ac:dyDescent="0.2">
      <c r="A37" s="315" t="s">
        <v>213</v>
      </c>
      <c r="B37" s="228"/>
      <c r="C37" s="149">
        <v>294771</v>
      </c>
      <c r="D37" s="228"/>
      <c r="E37" s="149">
        <v>234073537810</v>
      </c>
      <c r="F37" s="228"/>
      <c r="G37" s="149">
        <v>230726957104</v>
      </c>
      <c r="H37" s="228"/>
      <c r="I37" s="383">
        <v>3346580706</v>
      </c>
      <c r="J37" s="228"/>
      <c r="K37" s="149">
        <v>294771</v>
      </c>
      <c r="L37" s="228"/>
      <c r="M37" s="149">
        <v>234073537810</v>
      </c>
      <c r="N37" s="228"/>
      <c r="O37" s="149">
        <v>230726957104</v>
      </c>
      <c r="P37" s="228"/>
      <c r="Q37" s="383">
        <v>3346580706</v>
      </c>
    </row>
    <row r="38" spans="1:19" s="382" customFormat="1" ht="31.5" customHeight="1" x14ac:dyDescent="0.2">
      <c r="A38" s="315" t="s">
        <v>169</v>
      </c>
      <c r="B38" s="228"/>
      <c r="C38" s="149">
        <v>342205</v>
      </c>
      <c r="D38" s="228"/>
      <c r="E38" s="149">
        <v>253527944729</v>
      </c>
      <c r="F38" s="228"/>
      <c r="G38" s="149">
        <v>248789246847</v>
      </c>
      <c r="H38" s="228"/>
      <c r="I38" s="383">
        <v>4738697882</v>
      </c>
      <c r="J38" s="228"/>
      <c r="K38" s="149">
        <v>342205</v>
      </c>
      <c r="L38" s="228"/>
      <c r="M38" s="149">
        <v>253527944729</v>
      </c>
      <c r="N38" s="228"/>
      <c r="O38" s="149">
        <v>248789246847</v>
      </c>
      <c r="P38" s="228"/>
      <c r="Q38" s="383">
        <v>4738697882</v>
      </c>
      <c r="R38" s="59"/>
    </row>
    <row r="39" spans="1:19" s="382" customFormat="1" ht="31.5" customHeight="1" x14ac:dyDescent="0.2">
      <c r="A39" s="315" t="s">
        <v>48</v>
      </c>
      <c r="B39" s="228"/>
      <c r="C39" s="149">
        <v>500000</v>
      </c>
      <c r="D39" s="228"/>
      <c r="E39" s="149">
        <v>548900493750</v>
      </c>
      <c r="F39" s="228"/>
      <c r="G39" s="149">
        <v>548900493750</v>
      </c>
      <c r="H39" s="228"/>
      <c r="I39" s="383">
        <v>0</v>
      </c>
      <c r="J39" s="228"/>
      <c r="K39" s="149">
        <v>500000</v>
      </c>
      <c r="L39" s="228"/>
      <c r="M39" s="149">
        <v>548900493750</v>
      </c>
      <c r="N39" s="228"/>
      <c r="O39" s="149">
        <v>548900493750</v>
      </c>
      <c r="P39" s="228"/>
      <c r="Q39" s="383">
        <v>0</v>
      </c>
      <c r="R39" s="59"/>
    </row>
    <row r="40" spans="1:19" s="59" customFormat="1" ht="31.5" customHeight="1" x14ac:dyDescent="0.2">
      <c r="A40" s="315" t="s">
        <v>148</v>
      </c>
      <c r="B40" s="228"/>
      <c r="C40" s="149">
        <v>509232</v>
      </c>
      <c r="D40" s="228"/>
      <c r="E40" s="149">
        <v>288376727042</v>
      </c>
      <c r="F40" s="228"/>
      <c r="G40" s="149">
        <v>284068624969</v>
      </c>
      <c r="H40" s="228"/>
      <c r="I40" s="383">
        <v>4308102073</v>
      </c>
      <c r="J40" s="228"/>
      <c r="K40" s="149">
        <v>509232</v>
      </c>
      <c r="L40" s="228"/>
      <c r="M40" s="149">
        <v>288376727042</v>
      </c>
      <c r="N40" s="228"/>
      <c r="O40" s="149">
        <v>284068624969</v>
      </c>
      <c r="P40" s="228"/>
      <c r="Q40" s="383">
        <v>4308102073</v>
      </c>
    </row>
    <row r="41" spans="1:19" s="59" customFormat="1" ht="31.5" customHeight="1" x14ac:dyDescent="0.2">
      <c r="A41" s="315" t="s">
        <v>170</v>
      </c>
      <c r="B41" s="228"/>
      <c r="C41" s="149">
        <v>500000</v>
      </c>
      <c r="D41" s="228"/>
      <c r="E41" s="149">
        <v>499909375000</v>
      </c>
      <c r="F41" s="228"/>
      <c r="G41" s="149">
        <v>499909375000</v>
      </c>
      <c r="H41" s="228"/>
      <c r="I41" s="383">
        <v>0</v>
      </c>
      <c r="J41" s="228"/>
      <c r="K41" s="149">
        <v>500000</v>
      </c>
      <c r="L41" s="228"/>
      <c r="M41" s="149">
        <v>499909375000</v>
      </c>
      <c r="N41" s="228"/>
      <c r="O41" s="149">
        <v>499909375000</v>
      </c>
      <c r="P41" s="228"/>
      <c r="Q41" s="383">
        <v>0</v>
      </c>
    </row>
    <row r="42" spans="1:19" ht="30" customHeight="1" thickBot="1" x14ac:dyDescent="0.25">
      <c r="A42" s="11" t="s">
        <v>12</v>
      </c>
      <c r="B42" s="208"/>
      <c r="C42" s="209">
        <f>SUM(C7:C41)</f>
        <v>49579745</v>
      </c>
      <c r="D42" s="208"/>
      <c r="E42" s="209">
        <f>SUM(E7:E41)</f>
        <v>4926566577424</v>
      </c>
      <c r="F42" s="210">
        <f t="shared" ref="F42:P42" si="0">SUM(F7:F41)</f>
        <v>0</v>
      </c>
      <c r="G42" s="209">
        <f>SUM(G7:G41)</f>
        <v>4883572064628</v>
      </c>
      <c r="H42" s="210">
        <f t="shared" si="0"/>
        <v>0</v>
      </c>
      <c r="I42" s="276">
        <f>SUM(I7:I41)</f>
        <v>42994512802</v>
      </c>
      <c r="J42" s="210">
        <f t="shared" si="0"/>
        <v>0</v>
      </c>
      <c r="K42" s="209">
        <f>SUM(K7:K41)</f>
        <v>49579745</v>
      </c>
      <c r="L42" s="210">
        <f t="shared" si="0"/>
        <v>0</v>
      </c>
      <c r="M42" s="209">
        <f>SUM(M7:M41)</f>
        <v>4926566577424</v>
      </c>
      <c r="N42" s="210">
        <f t="shared" si="0"/>
        <v>0</v>
      </c>
      <c r="O42" s="209">
        <f>SUM(O7:O41)</f>
        <v>4883572064628</v>
      </c>
      <c r="P42" s="210">
        <f t="shared" si="0"/>
        <v>0</v>
      </c>
      <c r="Q42" s="276">
        <f>SUM(Q7:Q41)</f>
        <v>42994512802</v>
      </c>
      <c r="S42" s="12"/>
    </row>
    <row r="43" spans="1:19" ht="30" customHeight="1" thickTop="1" x14ac:dyDescent="0.2">
      <c r="M43" s="36"/>
      <c r="O43" s="135"/>
      <c r="S43" s="12"/>
    </row>
    <row r="44" spans="1:19" ht="30" customHeight="1" x14ac:dyDescent="0.2">
      <c r="S44" s="12"/>
    </row>
    <row r="45" spans="1:19" ht="30" customHeight="1" x14ac:dyDescent="0.2">
      <c r="S45" s="12"/>
    </row>
    <row r="46" spans="1:19" ht="30" customHeight="1" x14ac:dyDescent="0.2">
      <c r="S46" s="12"/>
    </row>
    <row r="47" spans="1:19" ht="30" customHeight="1" x14ac:dyDescent="0.2">
      <c r="S47" s="12"/>
    </row>
    <row r="48" spans="1:19" ht="30" customHeight="1" x14ac:dyDescent="0.2">
      <c r="S48" s="12"/>
    </row>
    <row r="49" spans="18:19" ht="30" customHeight="1" x14ac:dyDescent="0.2">
      <c r="S49" s="12"/>
    </row>
    <row r="50" spans="18:19" ht="30" customHeight="1" x14ac:dyDescent="0.2">
      <c r="S50" s="12"/>
    </row>
    <row r="51" spans="18:19" ht="30" customHeight="1" x14ac:dyDescent="0.2">
      <c r="S51" s="12"/>
    </row>
    <row r="52" spans="18:19" ht="30" customHeight="1" x14ac:dyDescent="0.2">
      <c r="S52" s="12"/>
    </row>
    <row r="53" spans="18:19" ht="30" customHeight="1" x14ac:dyDescent="0.2">
      <c r="S53" s="12"/>
    </row>
    <row r="54" spans="18:19" ht="30" customHeight="1" x14ac:dyDescent="0.2">
      <c r="S54" s="12"/>
    </row>
    <row r="55" spans="18:19" ht="30" customHeight="1" x14ac:dyDescent="0.2">
      <c r="R55" s="12"/>
      <c r="S55" s="12"/>
    </row>
    <row r="56" spans="18:19" ht="30" customHeight="1" x14ac:dyDescent="0.2">
      <c r="R56" s="12"/>
      <c r="S56" s="12"/>
    </row>
    <row r="57" spans="18:19" ht="30" customHeight="1" x14ac:dyDescent="0.2">
      <c r="R57" s="12"/>
      <c r="S57" s="12"/>
    </row>
    <row r="58" spans="18:19" ht="30" customHeight="1" x14ac:dyDescent="0.2">
      <c r="R58" s="12"/>
      <c r="S58" s="12"/>
    </row>
    <row r="59" spans="18:19" ht="30" customHeight="1" x14ac:dyDescent="0.2">
      <c r="R59" s="12"/>
      <c r="S59" s="12"/>
    </row>
    <row r="60" spans="18:19" ht="30" customHeight="1" x14ac:dyDescent="0.2">
      <c r="R60" s="12"/>
      <c r="S60" s="12"/>
    </row>
    <row r="61" spans="18:19" ht="30" customHeight="1" x14ac:dyDescent="0.2">
      <c r="R61" s="12"/>
      <c r="S61" s="12"/>
    </row>
    <row r="62" spans="18:19" ht="30" customHeight="1" x14ac:dyDescent="0.2">
      <c r="R62" s="12"/>
      <c r="S62" s="12"/>
    </row>
    <row r="63" spans="18:19" ht="30" customHeight="1" x14ac:dyDescent="0.2">
      <c r="R63" s="12"/>
      <c r="S63" s="12"/>
    </row>
    <row r="64" spans="18:19" ht="30" customHeight="1" x14ac:dyDescent="0.2">
      <c r="R64" s="12"/>
      <c r="S64" s="12"/>
    </row>
    <row r="65" spans="18:19" ht="30" customHeight="1" x14ac:dyDescent="0.2">
      <c r="R65" s="12"/>
      <c r="S65" s="12"/>
    </row>
    <row r="66" spans="18:19" ht="30" customHeight="1" x14ac:dyDescent="0.2">
      <c r="R66" s="12"/>
      <c r="S66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  <pageSetUpPr fitToPage="1"/>
  </sheetPr>
  <dimension ref="A1:AA24"/>
  <sheetViews>
    <sheetView rightToLeft="1" view="pageBreakPreview" topLeftCell="A9" zoomScale="80" zoomScaleNormal="100" zoomScaleSheetLayoutView="80" workbookViewId="0">
      <selection activeCell="T1" sqref="T1"/>
    </sheetView>
  </sheetViews>
  <sheetFormatPr defaultRowHeight="30" customHeight="1" x14ac:dyDescent="0.2"/>
  <cols>
    <col min="1" max="1" width="28.5703125" style="55" bestFit="1" customWidth="1"/>
    <col min="2" max="2" width="1.28515625" style="55" customWidth="1"/>
    <col min="3" max="3" width="13.28515625" style="55" bestFit="1" customWidth="1"/>
    <col min="4" max="4" width="1.28515625" style="55" customWidth="1"/>
    <col min="5" max="5" width="19.85546875" style="55" customWidth="1"/>
    <col min="6" max="6" width="1.28515625" style="55" customWidth="1"/>
    <col min="7" max="7" width="21.85546875" style="55" bestFit="1" customWidth="1"/>
    <col min="8" max="8" width="1.28515625" style="55" customWidth="1"/>
    <col min="9" max="9" width="22" style="273" bestFit="1" customWidth="1"/>
    <col min="10" max="10" width="1.28515625" style="55" customWidth="1"/>
    <col min="11" max="11" width="16.7109375" style="55" bestFit="1" customWidth="1"/>
    <col min="12" max="12" width="0.7109375" style="55" customWidth="1"/>
    <col min="13" max="13" width="25" style="55" customWidth="1"/>
    <col min="14" max="14" width="1.28515625" style="55" customWidth="1"/>
    <col min="15" max="15" width="24.7109375" style="55" bestFit="1" customWidth="1"/>
    <col min="16" max="16" width="0.7109375" style="55" customWidth="1"/>
    <col min="17" max="17" width="20.7109375" style="274" customWidth="1"/>
    <col min="18" max="18" width="1.28515625" style="55" customWidth="1"/>
    <col min="19" max="19" width="0.28515625" style="55" customWidth="1"/>
    <col min="20" max="20" width="9.140625" style="55"/>
    <col min="21" max="21" width="14.7109375" style="55" bestFit="1" customWidth="1"/>
    <col min="22" max="22" width="9.85546875" style="55" bestFit="1" customWidth="1"/>
    <col min="23" max="23" width="15.85546875" style="55" bestFit="1" customWidth="1"/>
    <col min="24" max="24" width="15.85546875" style="55" customWidth="1"/>
    <col min="25" max="25" width="10.85546875" style="55" customWidth="1"/>
    <col min="26" max="26" width="12.28515625" style="55" customWidth="1"/>
    <col min="27" max="27" width="14" style="55" bestFit="1" customWidth="1"/>
    <col min="28" max="16384" width="9.140625" style="55"/>
  </cols>
  <sheetData>
    <row r="1" spans="1:27" ht="30" customHeight="1" x14ac:dyDescent="0.2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27" ht="30" customHeight="1" x14ac:dyDescent="0.2">
      <c r="A2" s="376" t="s">
        <v>90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27" ht="30" customHeight="1" x14ac:dyDescent="0.2">
      <c r="A3" s="376" t="s">
        <v>238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</row>
    <row r="4" spans="1:27" s="90" customFormat="1" ht="30" customHeight="1" x14ac:dyDescent="0.2">
      <c r="A4" s="377" t="s">
        <v>135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</row>
    <row r="5" spans="1:27" ht="25.5" customHeight="1" x14ac:dyDescent="0.2">
      <c r="A5" s="338" t="s">
        <v>91</v>
      </c>
      <c r="C5" s="338" t="s">
        <v>101</v>
      </c>
      <c r="D5" s="338"/>
      <c r="E5" s="338"/>
      <c r="F5" s="338"/>
      <c r="G5" s="338"/>
      <c r="H5" s="338"/>
      <c r="I5" s="338"/>
      <c r="K5" s="338" t="str">
        <f>'درآمد سرمایه گذاری در سهام'!$M$5</f>
        <v>از ابتدای سال مالی تا پایان ماه</v>
      </c>
      <c r="L5" s="338"/>
      <c r="M5" s="338"/>
      <c r="N5" s="338"/>
      <c r="O5" s="338"/>
      <c r="P5" s="338"/>
      <c r="Q5" s="338"/>
      <c r="R5" s="338"/>
    </row>
    <row r="6" spans="1:27" ht="38.25" customHeight="1" x14ac:dyDescent="0.2">
      <c r="A6" s="338"/>
      <c r="C6" s="62" t="s">
        <v>6</v>
      </c>
      <c r="D6" s="82"/>
      <c r="E6" s="62" t="s">
        <v>136</v>
      </c>
      <c r="F6" s="82"/>
      <c r="G6" s="62" t="s">
        <v>137</v>
      </c>
      <c r="H6" s="82"/>
      <c r="I6" s="270" t="s">
        <v>138</v>
      </c>
      <c r="K6" s="62" t="s">
        <v>6</v>
      </c>
      <c r="L6" s="82"/>
      <c r="M6" s="62" t="s">
        <v>136</v>
      </c>
      <c r="N6" s="82"/>
      <c r="O6" s="62" t="s">
        <v>137</v>
      </c>
      <c r="P6" s="82"/>
      <c r="Q6" s="378" t="s">
        <v>138</v>
      </c>
      <c r="R6" s="378"/>
      <c r="T6" s="374"/>
      <c r="U6" s="374"/>
      <c r="V6" s="374"/>
      <c r="W6" s="137"/>
      <c r="X6" s="137"/>
      <c r="Y6" s="137"/>
      <c r="Z6" s="137"/>
      <c r="AA6" s="137"/>
    </row>
    <row r="7" spans="1:27" ht="30" customHeight="1" x14ac:dyDescent="0.2">
      <c r="A7" s="4" t="s">
        <v>240</v>
      </c>
      <c r="B7"/>
      <c r="C7" s="194">
        <v>424</v>
      </c>
      <c r="D7" s="208"/>
      <c r="E7" s="194">
        <v>1156536</v>
      </c>
      <c r="F7" s="208"/>
      <c r="G7" s="194">
        <v>976084</v>
      </c>
      <c r="H7" s="208"/>
      <c r="I7" s="171">
        <v>180452</v>
      </c>
      <c r="J7" s="208"/>
      <c r="K7" s="194">
        <v>424</v>
      </c>
      <c r="L7" s="208"/>
      <c r="M7" s="194">
        <v>1156536</v>
      </c>
      <c r="N7" s="208"/>
      <c r="O7" s="194">
        <v>976084</v>
      </c>
      <c r="P7" s="208"/>
      <c r="Q7" s="171">
        <v>180452</v>
      </c>
      <c r="R7" s="180"/>
    </row>
    <row r="8" spans="1:27" ht="30" customHeight="1" x14ac:dyDescent="0.2">
      <c r="A8" s="4" t="s">
        <v>241</v>
      </c>
      <c r="B8"/>
      <c r="C8" s="194">
        <v>66</v>
      </c>
      <c r="D8" s="208"/>
      <c r="E8" s="194">
        <v>631147</v>
      </c>
      <c r="F8" s="208"/>
      <c r="G8" s="194">
        <v>489567</v>
      </c>
      <c r="H8" s="208"/>
      <c r="I8" s="171">
        <v>141580</v>
      </c>
      <c r="J8" s="208"/>
      <c r="K8" s="194">
        <v>66</v>
      </c>
      <c r="L8" s="208"/>
      <c r="M8" s="194">
        <v>631147</v>
      </c>
      <c r="N8" s="208"/>
      <c r="O8" s="194">
        <v>489567</v>
      </c>
      <c r="P8" s="208"/>
      <c r="Q8" s="171">
        <v>141580</v>
      </c>
      <c r="R8" s="180"/>
      <c r="T8" s="138"/>
      <c r="U8" s="139"/>
      <c r="V8" s="138"/>
      <c r="W8" s="140"/>
      <c r="X8" s="140"/>
      <c r="Y8" s="138"/>
      <c r="Z8" s="140"/>
      <c r="AA8" s="140"/>
    </row>
    <row r="9" spans="1:27" ht="30" customHeight="1" x14ac:dyDescent="0.2">
      <c r="A9" s="4" t="s">
        <v>208</v>
      </c>
      <c r="B9"/>
      <c r="C9" s="194">
        <v>94</v>
      </c>
      <c r="D9" s="208"/>
      <c r="E9" s="194">
        <v>5134572</v>
      </c>
      <c r="F9" s="208"/>
      <c r="G9" s="194">
        <v>4433761</v>
      </c>
      <c r="H9" s="208"/>
      <c r="I9" s="171">
        <v>700811</v>
      </c>
      <c r="J9" s="208"/>
      <c r="K9" s="194">
        <v>94</v>
      </c>
      <c r="L9" s="208"/>
      <c r="M9" s="194">
        <v>5134572</v>
      </c>
      <c r="N9" s="208"/>
      <c r="O9" s="194">
        <v>4433761</v>
      </c>
      <c r="P9" s="208"/>
      <c r="Q9" s="171">
        <v>700811</v>
      </c>
      <c r="R9" s="80"/>
      <c r="T9" s="138"/>
      <c r="U9" s="139"/>
      <c r="V9" s="140"/>
      <c r="W9" s="140"/>
      <c r="X9" s="140"/>
      <c r="Y9" s="138"/>
      <c r="Z9" s="138"/>
      <c r="AA9" s="140"/>
    </row>
    <row r="10" spans="1:27" ht="30" customHeight="1" x14ac:dyDescent="0.2">
      <c r="A10" s="4" t="s">
        <v>242</v>
      </c>
      <c r="B10"/>
      <c r="C10" s="194">
        <v>124</v>
      </c>
      <c r="D10" s="208"/>
      <c r="E10" s="194">
        <v>2191603</v>
      </c>
      <c r="F10" s="208"/>
      <c r="G10" s="194">
        <v>1675552</v>
      </c>
      <c r="H10" s="208"/>
      <c r="I10" s="171">
        <v>516051</v>
      </c>
      <c r="J10" s="208"/>
      <c r="K10" s="194">
        <v>124</v>
      </c>
      <c r="L10" s="208"/>
      <c r="M10" s="194">
        <v>2191603</v>
      </c>
      <c r="N10" s="208"/>
      <c r="O10" s="194">
        <v>1675552</v>
      </c>
      <c r="P10" s="208"/>
      <c r="Q10" s="171">
        <v>516051</v>
      </c>
      <c r="R10" s="180"/>
      <c r="T10" s="138"/>
      <c r="U10" s="139"/>
      <c r="V10" s="140"/>
      <c r="W10" s="140"/>
      <c r="X10" s="140"/>
      <c r="Y10" s="138"/>
      <c r="Z10" s="138"/>
      <c r="AA10" s="140"/>
    </row>
    <row r="11" spans="1:27" ht="30" customHeight="1" x14ac:dyDescent="0.2">
      <c r="A11" s="4" t="s">
        <v>215</v>
      </c>
      <c r="B11"/>
      <c r="C11" s="194">
        <v>100</v>
      </c>
      <c r="D11" s="208"/>
      <c r="E11" s="194">
        <v>3296522</v>
      </c>
      <c r="F11" s="208"/>
      <c r="G11" s="194">
        <v>3288301</v>
      </c>
      <c r="H11" s="208"/>
      <c r="I11" s="171">
        <v>8221</v>
      </c>
      <c r="J11" s="208"/>
      <c r="K11" s="194">
        <v>100</v>
      </c>
      <c r="L11" s="208"/>
      <c r="M11" s="194">
        <v>3296522</v>
      </c>
      <c r="N11" s="208"/>
      <c r="O11" s="194">
        <v>3288301</v>
      </c>
      <c r="P11" s="208"/>
      <c r="Q11" s="171">
        <v>8221</v>
      </c>
      <c r="R11" s="180"/>
      <c r="T11" s="138"/>
      <c r="U11" s="139"/>
      <c r="V11" s="138"/>
      <c r="W11" s="140"/>
      <c r="X11" s="140"/>
      <c r="Y11" s="140"/>
      <c r="Z11" s="140"/>
      <c r="AA11" s="140"/>
    </row>
    <row r="12" spans="1:27" ht="30" customHeight="1" x14ac:dyDescent="0.2">
      <c r="A12" s="4" t="s">
        <v>212</v>
      </c>
      <c r="B12"/>
      <c r="C12" s="194">
        <v>81</v>
      </c>
      <c r="D12" s="208"/>
      <c r="E12" s="194">
        <v>827730</v>
      </c>
      <c r="F12" s="208"/>
      <c r="G12" s="194">
        <v>726272</v>
      </c>
      <c r="H12" s="208"/>
      <c r="I12" s="171">
        <v>101458</v>
      </c>
      <c r="J12" s="208"/>
      <c r="K12" s="194">
        <v>81</v>
      </c>
      <c r="L12" s="208"/>
      <c r="M12" s="194">
        <v>827730</v>
      </c>
      <c r="N12" s="208"/>
      <c r="O12" s="194">
        <v>726272</v>
      </c>
      <c r="P12" s="208"/>
      <c r="Q12" s="171">
        <v>101458</v>
      </c>
      <c r="R12" s="180"/>
      <c r="T12" s="138"/>
      <c r="U12" s="139"/>
      <c r="V12" s="140"/>
      <c r="W12" s="140"/>
      <c r="X12" s="140"/>
      <c r="Y12" s="140"/>
      <c r="Z12" s="140"/>
      <c r="AA12" s="140"/>
    </row>
    <row r="13" spans="1:27" ht="30" customHeight="1" x14ac:dyDescent="0.2">
      <c r="A13" s="4" t="s">
        <v>210</v>
      </c>
      <c r="B13"/>
      <c r="C13" s="194">
        <v>179</v>
      </c>
      <c r="D13" s="208"/>
      <c r="E13" s="194">
        <v>3272227</v>
      </c>
      <c r="F13" s="208"/>
      <c r="G13" s="194">
        <v>3085392</v>
      </c>
      <c r="H13" s="208"/>
      <c r="I13" s="171">
        <v>186835</v>
      </c>
      <c r="J13" s="208"/>
      <c r="K13" s="194">
        <v>179</v>
      </c>
      <c r="L13" s="208"/>
      <c r="M13" s="194">
        <v>3272227</v>
      </c>
      <c r="N13" s="208"/>
      <c r="O13" s="194">
        <v>3085392</v>
      </c>
      <c r="P13" s="208"/>
      <c r="Q13" s="171">
        <v>186835</v>
      </c>
      <c r="R13" s="180"/>
      <c r="T13" s="138"/>
      <c r="U13" s="139"/>
      <c r="V13" s="140"/>
      <c r="W13" s="140"/>
      <c r="X13" s="140"/>
      <c r="Y13" s="140"/>
      <c r="Z13" s="138"/>
      <c r="AA13" s="140"/>
    </row>
    <row r="14" spans="1:27" ht="30" customHeight="1" x14ac:dyDescent="0.2">
      <c r="A14" s="4" t="s">
        <v>211</v>
      </c>
      <c r="B14"/>
      <c r="C14" s="194">
        <v>1167416</v>
      </c>
      <c r="D14" s="208"/>
      <c r="E14" s="194">
        <v>1477817545</v>
      </c>
      <c r="F14" s="208"/>
      <c r="G14" s="194">
        <v>1573597150</v>
      </c>
      <c r="H14" s="208"/>
      <c r="I14" s="171">
        <v>-95779605</v>
      </c>
      <c r="J14" s="208"/>
      <c r="K14" s="194">
        <v>1167416</v>
      </c>
      <c r="L14" s="208"/>
      <c r="M14" s="194">
        <v>1477817545</v>
      </c>
      <c r="N14" s="208"/>
      <c r="O14" s="194">
        <v>1573597150</v>
      </c>
      <c r="P14" s="208"/>
      <c r="Q14" s="171">
        <v>-95779605</v>
      </c>
      <c r="R14" s="180"/>
      <c r="T14" s="138"/>
      <c r="U14" s="139"/>
      <c r="V14" s="140"/>
      <c r="W14" s="140"/>
      <c r="X14" s="140"/>
      <c r="Y14" s="140"/>
      <c r="Z14" s="140"/>
      <c r="AA14" s="140"/>
    </row>
    <row r="15" spans="1:27" ht="30" customHeight="1" x14ac:dyDescent="0.2">
      <c r="A15" s="4" t="s">
        <v>243</v>
      </c>
      <c r="B15"/>
      <c r="C15" s="194">
        <v>234</v>
      </c>
      <c r="D15" s="208"/>
      <c r="E15" s="194">
        <v>1025972</v>
      </c>
      <c r="F15" s="208"/>
      <c r="G15" s="194">
        <v>797490</v>
      </c>
      <c r="H15" s="208"/>
      <c r="I15" s="171">
        <v>228482</v>
      </c>
      <c r="J15" s="208"/>
      <c r="K15" s="194">
        <v>234</v>
      </c>
      <c r="L15" s="208"/>
      <c r="M15" s="194">
        <v>1025972</v>
      </c>
      <c r="N15" s="208"/>
      <c r="O15" s="194">
        <v>797490</v>
      </c>
      <c r="P15" s="208"/>
      <c r="Q15" s="171">
        <v>228482</v>
      </c>
      <c r="R15" s="80"/>
      <c r="T15" s="138"/>
      <c r="U15" s="139"/>
      <c r="V15" s="140"/>
      <c r="W15" s="140"/>
      <c r="X15" s="140"/>
      <c r="Y15" s="140"/>
      <c r="Z15" s="140"/>
      <c r="AA15" s="140"/>
    </row>
    <row r="16" spans="1:27" ht="30" customHeight="1" x14ac:dyDescent="0.2">
      <c r="A16" s="4" t="s">
        <v>37</v>
      </c>
      <c r="B16"/>
      <c r="C16" s="194">
        <v>10000</v>
      </c>
      <c r="D16" s="208"/>
      <c r="E16" s="194">
        <v>6164532487</v>
      </c>
      <c r="F16" s="208"/>
      <c r="G16" s="194">
        <v>6091548559</v>
      </c>
      <c r="H16" s="208"/>
      <c r="I16" s="171">
        <v>72983928</v>
      </c>
      <c r="J16" s="208"/>
      <c r="K16" s="194">
        <v>10000</v>
      </c>
      <c r="L16" s="208"/>
      <c r="M16" s="194">
        <v>6164532487</v>
      </c>
      <c r="N16" s="208"/>
      <c r="O16" s="194">
        <v>6091548559</v>
      </c>
      <c r="P16" s="208"/>
      <c r="Q16" s="171">
        <v>72983928</v>
      </c>
      <c r="R16" s="180"/>
      <c r="T16" s="138"/>
      <c r="U16" s="139"/>
      <c r="V16" s="138"/>
      <c r="W16" s="140"/>
      <c r="X16" s="140"/>
      <c r="Y16" s="140"/>
      <c r="Z16" s="140"/>
      <c r="AA16" s="140"/>
    </row>
    <row r="17" spans="1:27" ht="30" customHeight="1" x14ac:dyDescent="0.2">
      <c r="A17" s="4" t="s">
        <v>41</v>
      </c>
      <c r="B17"/>
      <c r="C17" s="194">
        <v>33010</v>
      </c>
      <c r="D17" s="208"/>
      <c r="E17" s="194">
        <v>18973484337</v>
      </c>
      <c r="F17" s="208"/>
      <c r="G17" s="194">
        <v>18718054847</v>
      </c>
      <c r="H17" s="208"/>
      <c r="I17" s="171">
        <v>255429490</v>
      </c>
      <c r="J17" s="208"/>
      <c r="K17" s="194">
        <v>33010</v>
      </c>
      <c r="L17" s="208"/>
      <c r="M17" s="194">
        <v>18973484337</v>
      </c>
      <c r="N17" s="208"/>
      <c r="O17" s="194">
        <v>18718054847</v>
      </c>
      <c r="P17" s="208"/>
      <c r="Q17" s="171">
        <v>255429490</v>
      </c>
      <c r="R17" s="80"/>
      <c r="T17" s="138"/>
      <c r="U17" s="139"/>
      <c r="V17" s="140"/>
      <c r="W17" s="140"/>
      <c r="X17" s="140"/>
      <c r="Y17" s="140"/>
      <c r="Z17" s="140"/>
      <c r="AA17" s="140"/>
    </row>
    <row r="18" spans="1:27" ht="30" customHeight="1" x14ac:dyDescent="0.2">
      <c r="A18" s="4" t="s">
        <v>66</v>
      </c>
      <c r="B18"/>
      <c r="C18" s="194">
        <v>16275</v>
      </c>
      <c r="D18" s="208"/>
      <c r="E18" s="194">
        <v>9602531204</v>
      </c>
      <c r="F18" s="208"/>
      <c r="G18" s="194">
        <v>9478184465</v>
      </c>
      <c r="H18" s="208"/>
      <c r="I18" s="171">
        <v>124346739</v>
      </c>
      <c r="J18" s="208"/>
      <c r="K18" s="194">
        <v>16275</v>
      </c>
      <c r="L18" s="208"/>
      <c r="M18" s="194">
        <v>9602531204</v>
      </c>
      <c r="N18" s="208"/>
      <c r="O18" s="194">
        <v>9478184465</v>
      </c>
      <c r="P18" s="208"/>
      <c r="Q18" s="171">
        <v>124346739</v>
      </c>
      <c r="R18" s="180"/>
      <c r="T18" s="138"/>
      <c r="U18" s="139"/>
      <c r="V18" s="140"/>
      <c r="W18" s="140"/>
      <c r="X18" s="140"/>
      <c r="Y18" s="140"/>
      <c r="Z18" s="140"/>
      <c r="AA18" s="140"/>
    </row>
    <row r="19" spans="1:27" ht="30" customHeight="1" x14ac:dyDescent="0.2">
      <c r="A19" s="4" t="s">
        <v>176</v>
      </c>
      <c r="B19"/>
      <c r="C19" s="194">
        <v>5000</v>
      </c>
      <c r="D19" s="208"/>
      <c r="E19" s="194">
        <v>3674333910</v>
      </c>
      <c r="F19" s="208"/>
      <c r="G19" s="194">
        <v>3628342243</v>
      </c>
      <c r="H19" s="208"/>
      <c r="I19" s="171">
        <v>45991667</v>
      </c>
      <c r="J19" s="208"/>
      <c r="K19" s="194">
        <v>5000</v>
      </c>
      <c r="L19" s="208"/>
      <c r="M19" s="194">
        <v>3674333910</v>
      </c>
      <c r="N19" s="208"/>
      <c r="O19" s="194">
        <v>3628342243</v>
      </c>
      <c r="P19" s="208"/>
      <c r="Q19" s="171">
        <v>45991667</v>
      </c>
      <c r="R19" s="180"/>
      <c r="T19" s="375"/>
      <c r="U19" s="375"/>
      <c r="V19" s="136"/>
      <c r="W19" s="140"/>
      <c r="X19" s="140"/>
      <c r="Y19" s="140"/>
      <c r="Z19" s="140"/>
      <c r="AA19" s="140"/>
    </row>
    <row r="20" spans="1:27" ht="30" customHeight="1" x14ac:dyDescent="0.2">
      <c r="A20" s="4" t="s">
        <v>148</v>
      </c>
      <c r="B20"/>
      <c r="C20" s="194">
        <v>5880</v>
      </c>
      <c r="D20" s="208"/>
      <c r="E20" s="194">
        <v>3331466066</v>
      </c>
      <c r="F20" s="208"/>
      <c r="G20" s="194">
        <v>3280083567</v>
      </c>
      <c r="H20" s="208"/>
      <c r="I20" s="171">
        <v>51382499</v>
      </c>
      <c r="J20" s="208"/>
      <c r="K20" s="194">
        <v>5880</v>
      </c>
      <c r="L20" s="208"/>
      <c r="M20" s="194">
        <v>3331466066</v>
      </c>
      <c r="N20" s="208"/>
      <c r="O20" s="194">
        <v>3280083567</v>
      </c>
      <c r="P20" s="208"/>
      <c r="Q20" s="171">
        <v>51382499</v>
      </c>
      <c r="R20" s="80"/>
    </row>
    <row r="21" spans="1:27" ht="30" customHeight="1" x14ac:dyDescent="0.2">
      <c r="A21" s="4" t="s">
        <v>184</v>
      </c>
      <c r="B21"/>
      <c r="C21" s="194">
        <v>5000</v>
      </c>
      <c r="D21" s="208"/>
      <c r="E21" s="194">
        <v>4774134532</v>
      </c>
      <c r="F21" s="208"/>
      <c r="G21" s="194">
        <v>4706046874</v>
      </c>
      <c r="H21" s="208"/>
      <c r="I21" s="171">
        <v>68087658</v>
      </c>
      <c r="J21" s="208"/>
      <c r="K21" s="194">
        <v>5000</v>
      </c>
      <c r="L21" s="208"/>
      <c r="M21" s="194">
        <v>4774134532</v>
      </c>
      <c r="N21" s="208"/>
      <c r="O21" s="194">
        <v>4706046874</v>
      </c>
      <c r="P21" s="208"/>
      <c r="Q21" s="171">
        <v>68087658</v>
      </c>
      <c r="R21" s="80"/>
    </row>
    <row r="22" spans="1:27" ht="30" customHeight="1" x14ac:dyDescent="0.2">
      <c r="A22" s="4" t="s">
        <v>61</v>
      </c>
      <c r="B22"/>
      <c r="C22" s="194">
        <v>65000</v>
      </c>
      <c r="D22" s="208"/>
      <c r="E22" s="194">
        <v>60419047063</v>
      </c>
      <c r="F22" s="208"/>
      <c r="G22" s="194">
        <v>60114102344</v>
      </c>
      <c r="H22" s="208"/>
      <c r="I22" s="171">
        <v>304944719</v>
      </c>
      <c r="J22" s="208"/>
      <c r="K22" s="194">
        <v>65000</v>
      </c>
      <c r="L22" s="208"/>
      <c r="M22" s="194">
        <v>60419047063</v>
      </c>
      <c r="N22" s="208"/>
      <c r="O22" s="194">
        <v>60114102344</v>
      </c>
      <c r="P22" s="208"/>
      <c r="Q22" s="171">
        <v>304944719</v>
      </c>
      <c r="R22" s="180"/>
    </row>
    <row r="23" spans="1:27" ht="30" customHeight="1" thickBot="1" x14ac:dyDescent="0.25">
      <c r="A23" s="11" t="s">
        <v>12</v>
      </c>
      <c r="B23" s="183"/>
      <c r="C23" s="185">
        <f>SUM(C7:C22)</f>
        <v>1308883</v>
      </c>
      <c r="D23" s="227"/>
      <c r="E23" s="185">
        <f>SUM(E7:E22)</f>
        <v>108434883453</v>
      </c>
      <c r="F23" s="227"/>
      <c r="G23" s="185">
        <f>SUM(G7:G22)</f>
        <v>107605432468</v>
      </c>
      <c r="H23" s="227"/>
      <c r="I23" s="272">
        <f>SUM(I7:I22)</f>
        <v>829450985</v>
      </c>
      <c r="J23" s="227"/>
      <c r="K23" s="185">
        <f>SUM(K7:K22)</f>
        <v>1308883</v>
      </c>
      <c r="L23" s="227"/>
      <c r="M23" s="185">
        <f>SUM(M7:M22)</f>
        <v>108434883453</v>
      </c>
      <c r="N23" s="227"/>
      <c r="O23" s="185">
        <f>SUM(O7:O22)</f>
        <v>107605432468</v>
      </c>
      <c r="P23" s="227"/>
      <c r="Q23" s="272">
        <f>SUM(Q7:Q22)</f>
        <v>829450985</v>
      </c>
      <c r="R23" s="147"/>
    </row>
    <row r="24" spans="1:27" ht="30" customHeight="1" thickTop="1" x14ac:dyDescent="0.2"/>
  </sheetData>
  <mergeCells count="10">
    <mergeCell ref="T6:V6"/>
    <mergeCell ref="T19:U19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37"/>
  <sheetViews>
    <sheetView rightToLeft="1" view="pageBreakPreview" topLeftCell="A20" zoomScaleNormal="100" zoomScaleSheetLayoutView="100" workbookViewId="0">
      <selection activeCell="N1" sqref="N1"/>
    </sheetView>
  </sheetViews>
  <sheetFormatPr defaultRowHeight="12.75" x14ac:dyDescent="0.2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69" bestFit="1" customWidth="1"/>
    <col min="6" max="6" width="1.28515625" customWidth="1"/>
    <col min="7" max="7" width="18.5703125" style="59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211" bestFit="1" customWidth="1"/>
    <col min="12" max="12" width="1.28515625" customWidth="1"/>
    <col min="13" max="13" width="19.140625" style="59" bestFit="1" customWidth="1"/>
    <col min="14" max="14" width="78.5703125" customWidth="1"/>
    <col min="16" max="17" width="17.28515625" style="35" bestFit="1" customWidth="1"/>
  </cols>
  <sheetData>
    <row r="1" spans="1:17" s="12" customFormat="1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/>
      <c r="O1"/>
      <c r="P1" s="35"/>
      <c r="Q1" s="35"/>
    </row>
    <row r="2" spans="1:17" s="12" customFormat="1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/>
      <c r="O2"/>
      <c r="P2" s="35"/>
      <c r="Q2" s="35"/>
    </row>
    <row r="3" spans="1:17" s="12" customFormat="1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P3" s="102"/>
      <c r="Q3" s="102"/>
    </row>
    <row r="4" spans="1:17" s="13" customFormat="1" ht="30" customHeight="1" x14ac:dyDescent="0.2">
      <c r="A4" s="324" t="s">
        <v>134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12"/>
      <c r="O4" s="12"/>
      <c r="P4" s="102"/>
      <c r="Q4" s="102"/>
    </row>
    <row r="5" spans="1:17" s="12" customFormat="1" ht="25.5" customHeight="1" x14ac:dyDescent="0.2">
      <c r="A5" s="326" t="s">
        <v>91</v>
      </c>
      <c r="C5" s="326" t="s">
        <v>101</v>
      </c>
      <c r="D5" s="326"/>
      <c r="E5" s="326"/>
      <c r="F5" s="326"/>
      <c r="G5" s="326"/>
      <c r="I5" s="326" t="str">
        <f>'درآمد سرمایه گذاری در سهام'!$M$5</f>
        <v>از ابتدای سال مالی تا پایان ماه</v>
      </c>
      <c r="J5" s="326"/>
      <c r="K5" s="326"/>
      <c r="L5" s="326"/>
      <c r="M5" s="326"/>
      <c r="N5" s="141"/>
      <c r="P5" s="102"/>
      <c r="Q5" s="102"/>
    </row>
    <row r="6" spans="1:17" s="12" customFormat="1" ht="24" customHeight="1" x14ac:dyDescent="0.2">
      <c r="A6" s="326"/>
      <c r="C6" s="6" t="s">
        <v>131</v>
      </c>
      <c r="D6" s="26"/>
      <c r="E6" s="265" t="s">
        <v>126</v>
      </c>
      <c r="F6" s="26"/>
      <c r="G6" s="62" t="s">
        <v>132</v>
      </c>
      <c r="I6" s="6" t="s">
        <v>131</v>
      </c>
      <c r="J6" s="26"/>
      <c r="K6" s="212" t="s">
        <v>126</v>
      </c>
      <c r="L6" s="26"/>
      <c r="M6" s="62" t="s">
        <v>132</v>
      </c>
      <c r="N6" s="142"/>
      <c r="O6" s="13"/>
      <c r="P6" s="121"/>
      <c r="Q6" s="121"/>
    </row>
    <row r="7" spans="1:17" s="12" customFormat="1" ht="30" customHeight="1" x14ac:dyDescent="0.2">
      <c r="A7" s="3" t="s">
        <v>79</v>
      </c>
      <c r="B7"/>
      <c r="C7" s="194">
        <v>42477</v>
      </c>
      <c r="D7" s="208"/>
      <c r="E7" s="266">
        <v>0</v>
      </c>
      <c r="F7" s="214"/>
      <c r="G7" s="213">
        <f t="shared" ref="G7:G35" si="0">C7+E7</f>
        <v>42477</v>
      </c>
      <c r="H7" s="214"/>
      <c r="I7" s="194">
        <v>42477</v>
      </c>
      <c r="J7" s="214"/>
      <c r="K7" s="213">
        <v>0</v>
      </c>
      <c r="L7" s="208"/>
      <c r="M7" s="195">
        <f>I7+K7</f>
        <v>42477</v>
      </c>
      <c r="N7" s="141"/>
      <c r="P7" s="102"/>
      <c r="Q7" s="102"/>
    </row>
    <row r="8" spans="1:17" s="12" customFormat="1" ht="30" customHeight="1" x14ac:dyDescent="0.2">
      <c r="A8" s="4" t="s">
        <v>190</v>
      </c>
      <c r="B8"/>
      <c r="C8" s="194">
        <v>0</v>
      </c>
      <c r="D8" s="208"/>
      <c r="E8" s="267">
        <v>0</v>
      </c>
      <c r="F8" s="214"/>
      <c r="G8" s="215">
        <f t="shared" si="0"/>
        <v>0</v>
      </c>
      <c r="H8" s="214"/>
      <c r="I8" s="194">
        <v>0</v>
      </c>
      <c r="J8" s="214"/>
      <c r="K8" s="215">
        <v>0</v>
      </c>
      <c r="L8" s="208"/>
      <c r="M8" s="194">
        <f t="shared" ref="M8:M35" si="1">I8+K8</f>
        <v>0</v>
      </c>
      <c r="N8" s="141"/>
      <c r="P8" s="102"/>
      <c r="Q8" s="102"/>
    </row>
    <row r="9" spans="1:17" s="12" customFormat="1" ht="30" customHeight="1" x14ac:dyDescent="0.2">
      <c r="A9" s="4" t="s">
        <v>80</v>
      </c>
      <c r="B9"/>
      <c r="C9" s="194">
        <v>1671575478</v>
      </c>
      <c r="D9" s="208"/>
      <c r="E9" s="267">
        <v>0</v>
      </c>
      <c r="F9" s="214"/>
      <c r="G9" s="215">
        <f t="shared" si="0"/>
        <v>1671575478</v>
      </c>
      <c r="H9" s="214"/>
      <c r="I9" s="194">
        <v>1671575478</v>
      </c>
      <c r="J9" s="214"/>
      <c r="K9" s="215">
        <v>0</v>
      </c>
      <c r="L9" s="208"/>
      <c r="M9" s="194">
        <f t="shared" si="1"/>
        <v>1671575478</v>
      </c>
      <c r="N9" s="141"/>
      <c r="P9" s="102"/>
      <c r="Q9" s="102"/>
    </row>
    <row r="10" spans="1:17" s="12" customFormat="1" ht="30" customHeight="1" x14ac:dyDescent="0.2">
      <c r="A10" s="4" t="s">
        <v>251</v>
      </c>
      <c r="B10"/>
      <c r="C10" s="194">
        <v>7229</v>
      </c>
      <c r="D10" s="208"/>
      <c r="E10" s="267">
        <v>0</v>
      </c>
      <c r="F10" s="214"/>
      <c r="G10" s="215">
        <f t="shared" si="0"/>
        <v>7229</v>
      </c>
      <c r="H10" s="214"/>
      <c r="I10" s="194">
        <v>7229</v>
      </c>
      <c r="J10" s="214"/>
      <c r="K10" s="215">
        <v>0</v>
      </c>
      <c r="L10" s="208"/>
      <c r="M10" s="194">
        <f t="shared" si="1"/>
        <v>7229</v>
      </c>
      <c r="N10" s="141"/>
      <c r="P10" s="102"/>
      <c r="Q10" s="102"/>
    </row>
    <row r="11" spans="1:17" s="12" customFormat="1" ht="30" customHeight="1" x14ac:dyDescent="0.2">
      <c r="A11" s="4" t="s">
        <v>82</v>
      </c>
      <c r="B11"/>
      <c r="C11" s="194">
        <v>49342</v>
      </c>
      <c r="D11" s="208"/>
      <c r="E11" s="267">
        <v>0</v>
      </c>
      <c r="F11" s="214"/>
      <c r="G11" s="215">
        <f t="shared" si="0"/>
        <v>49342</v>
      </c>
      <c r="H11" s="214"/>
      <c r="I11" s="194">
        <v>49342</v>
      </c>
      <c r="J11" s="214"/>
      <c r="K11" s="215">
        <v>0</v>
      </c>
      <c r="L11" s="208"/>
      <c r="M11" s="194">
        <f t="shared" si="1"/>
        <v>49342</v>
      </c>
      <c r="N11" s="141"/>
      <c r="P11" s="102"/>
      <c r="Q11" s="102"/>
    </row>
    <row r="12" spans="1:17" s="12" customFormat="1" ht="30" customHeight="1" x14ac:dyDescent="0.2">
      <c r="A12" s="4" t="s">
        <v>83</v>
      </c>
      <c r="B12"/>
      <c r="C12" s="194">
        <v>32352</v>
      </c>
      <c r="D12" s="208"/>
      <c r="E12" s="267">
        <v>0</v>
      </c>
      <c r="F12" s="214"/>
      <c r="G12" s="215">
        <f t="shared" si="0"/>
        <v>32352</v>
      </c>
      <c r="H12" s="214"/>
      <c r="I12" s="194">
        <v>32352</v>
      </c>
      <c r="J12" s="214"/>
      <c r="K12" s="215">
        <v>0</v>
      </c>
      <c r="L12" s="208"/>
      <c r="M12" s="194">
        <f t="shared" si="1"/>
        <v>32352</v>
      </c>
      <c r="N12" s="141"/>
      <c r="P12" s="102"/>
      <c r="Q12" s="102"/>
    </row>
    <row r="13" spans="1:17" s="12" customFormat="1" ht="30" customHeight="1" x14ac:dyDescent="0.2">
      <c r="A13" s="4" t="s">
        <v>84</v>
      </c>
      <c r="B13"/>
      <c r="C13" s="194">
        <v>7708</v>
      </c>
      <c r="D13" s="208"/>
      <c r="E13" s="267">
        <v>0</v>
      </c>
      <c r="F13" s="214"/>
      <c r="G13" s="215">
        <f t="shared" si="0"/>
        <v>7708</v>
      </c>
      <c r="H13" s="214"/>
      <c r="I13" s="194">
        <v>7708</v>
      </c>
      <c r="J13" s="214"/>
      <c r="K13" s="215">
        <v>0</v>
      </c>
      <c r="L13" s="208"/>
      <c r="M13" s="194">
        <f t="shared" si="1"/>
        <v>7708</v>
      </c>
      <c r="N13" s="141"/>
      <c r="P13" s="102"/>
      <c r="Q13" s="102"/>
    </row>
    <row r="14" spans="1:17" s="12" customFormat="1" ht="30" customHeight="1" x14ac:dyDescent="0.2">
      <c r="A14" s="4" t="s">
        <v>85</v>
      </c>
      <c r="B14"/>
      <c r="C14" s="194">
        <v>81373</v>
      </c>
      <c r="D14" s="208"/>
      <c r="E14" s="267">
        <v>0</v>
      </c>
      <c r="F14" s="214"/>
      <c r="G14" s="215">
        <f t="shared" si="0"/>
        <v>81373</v>
      </c>
      <c r="H14" s="214"/>
      <c r="I14" s="194">
        <v>81373</v>
      </c>
      <c r="J14" s="214"/>
      <c r="K14" s="215">
        <v>0</v>
      </c>
      <c r="L14" s="208"/>
      <c r="M14" s="194">
        <f t="shared" si="1"/>
        <v>81373</v>
      </c>
      <c r="N14" s="141"/>
      <c r="P14" s="102"/>
      <c r="Q14" s="102"/>
    </row>
    <row r="15" spans="1:17" s="12" customFormat="1" ht="30" customHeight="1" x14ac:dyDescent="0.2">
      <c r="A15" s="4" t="s">
        <v>86</v>
      </c>
      <c r="B15"/>
      <c r="C15" s="194">
        <v>9479</v>
      </c>
      <c r="D15" s="208"/>
      <c r="E15" s="267">
        <v>0</v>
      </c>
      <c r="F15" s="214"/>
      <c r="G15" s="215">
        <f t="shared" si="0"/>
        <v>9479</v>
      </c>
      <c r="H15" s="214"/>
      <c r="I15" s="194">
        <v>9479</v>
      </c>
      <c r="J15" s="214"/>
      <c r="K15" s="215">
        <v>0</v>
      </c>
      <c r="L15" s="208"/>
      <c r="M15" s="194">
        <f t="shared" si="1"/>
        <v>9479</v>
      </c>
      <c r="N15" s="141"/>
      <c r="P15" s="102"/>
      <c r="Q15" s="102"/>
    </row>
    <row r="16" spans="1:17" s="12" customFormat="1" ht="30" customHeight="1" x14ac:dyDescent="0.2">
      <c r="A16" s="4" t="s">
        <v>87</v>
      </c>
      <c r="B16"/>
      <c r="C16" s="194">
        <v>29486</v>
      </c>
      <c r="D16" s="208"/>
      <c r="E16" s="267">
        <v>0</v>
      </c>
      <c r="F16" s="214"/>
      <c r="G16" s="215">
        <f t="shared" si="0"/>
        <v>29486</v>
      </c>
      <c r="H16" s="214"/>
      <c r="I16" s="194">
        <v>29486</v>
      </c>
      <c r="J16" s="214"/>
      <c r="K16" s="215">
        <v>0</v>
      </c>
      <c r="L16" s="208"/>
      <c r="M16" s="194">
        <f t="shared" si="1"/>
        <v>29486</v>
      </c>
      <c r="N16" s="141"/>
      <c r="P16" s="102"/>
      <c r="Q16" s="102"/>
    </row>
    <row r="17" spans="1:17" s="12" customFormat="1" ht="30" customHeight="1" x14ac:dyDescent="0.2">
      <c r="A17" s="4" t="s">
        <v>88</v>
      </c>
      <c r="B17"/>
      <c r="C17" s="194">
        <v>6546</v>
      </c>
      <c r="D17" s="208"/>
      <c r="E17" s="267">
        <v>0</v>
      </c>
      <c r="F17" s="208"/>
      <c r="G17" s="215">
        <f t="shared" si="0"/>
        <v>6546</v>
      </c>
      <c r="H17" s="208"/>
      <c r="I17" s="194">
        <v>6546</v>
      </c>
      <c r="J17" s="208"/>
      <c r="K17" s="215">
        <v>0</v>
      </c>
      <c r="L17" s="208"/>
      <c r="M17" s="194">
        <f t="shared" si="1"/>
        <v>6546</v>
      </c>
      <c r="N17" s="141"/>
      <c r="P17" s="102"/>
      <c r="Q17" s="102"/>
    </row>
    <row r="18" spans="1:17" s="12" customFormat="1" ht="30" customHeight="1" x14ac:dyDescent="0.2">
      <c r="A18" s="4" t="s">
        <v>89</v>
      </c>
      <c r="B18"/>
      <c r="C18" s="194">
        <v>10211</v>
      </c>
      <c r="D18" s="208"/>
      <c r="E18" s="267">
        <v>0</v>
      </c>
      <c r="F18" s="208"/>
      <c r="G18" s="215">
        <f t="shared" si="0"/>
        <v>10211</v>
      </c>
      <c r="H18" s="208"/>
      <c r="I18" s="194">
        <v>10211</v>
      </c>
      <c r="J18" s="208"/>
      <c r="K18" s="215">
        <v>0</v>
      </c>
      <c r="L18" s="208"/>
      <c r="M18" s="194">
        <f t="shared" si="1"/>
        <v>10211</v>
      </c>
      <c r="N18" s="141"/>
      <c r="P18" s="102"/>
      <c r="Q18" s="102"/>
    </row>
    <row r="19" spans="1:17" s="12" customFormat="1" ht="30" customHeight="1" x14ac:dyDescent="0.2">
      <c r="A19" s="4" t="s">
        <v>193</v>
      </c>
      <c r="B19"/>
      <c r="C19" s="194">
        <v>2418032760</v>
      </c>
      <c r="D19" s="208"/>
      <c r="E19" s="267">
        <v>-15393174</v>
      </c>
      <c r="F19" s="208"/>
      <c r="G19" s="215">
        <f t="shared" si="0"/>
        <v>2402639586</v>
      </c>
      <c r="H19" s="208"/>
      <c r="I19" s="194">
        <v>2418032760</v>
      </c>
      <c r="J19" s="208"/>
      <c r="K19" s="267">
        <v>-15393174</v>
      </c>
      <c r="L19" s="208"/>
      <c r="M19" s="194">
        <f t="shared" si="1"/>
        <v>2402639586</v>
      </c>
      <c r="N19" s="141"/>
      <c r="P19" s="102"/>
      <c r="Q19" s="102"/>
    </row>
    <row r="20" spans="1:17" s="12" customFormat="1" ht="30" customHeight="1" x14ac:dyDescent="0.2">
      <c r="A20" s="4" t="s">
        <v>194</v>
      </c>
      <c r="B20"/>
      <c r="C20" s="194">
        <v>40274</v>
      </c>
      <c r="D20" s="208"/>
      <c r="E20" s="267">
        <v>0</v>
      </c>
      <c r="F20" s="208"/>
      <c r="G20" s="215">
        <f t="shared" si="0"/>
        <v>40274</v>
      </c>
      <c r="H20" s="208"/>
      <c r="I20" s="194">
        <v>40274</v>
      </c>
      <c r="J20" s="208"/>
      <c r="K20" s="215">
        <v>0</v>
      </c>
      <c r="L20" s="208"/>
      <c r="M20" s="194">
        <f t="shared" si="1"/>
        <v>40274</v>
      </c>
      <c r="N20" s="141"/>
      <c r="P20" s="102"/>
      <c r="Q20" s="102"/>
    </row>
    <row r="21" spans="1:17" s="12" customFormat="1" ht="30" customHeight="1" x14ac:dyDescent="0.25">
      <c r="A21" s="4" t="s">
        <v>195</v>
      </c>
      <c r="B21"/>
      <c r="C21" s="194">
        <v>1733729483</v>
      </c>
      <c r="D21" s="208"/>
      <c r="E21" s="248">
        <v>-3485174</v>
      </c>
      <c r="F21" s="208"/>
      <c r="G21" s="215">
        <f t="shared" si="0"/>
        <v>1730244309</v>
      </c>
      <c r="H21" s="208"/>
      <c r="I21" s="194">
        <v>1733729483</v>
      </c>
      <c r="J21" s="208"/>
      <c r="K21" s="248">
        <v>-3485174</v>
      </c>
      <c r="L21" s="208"/>
      <c r="M21" s="194">
        <f t="shared" si="1"/>
        <v>1730244309</v>
      </c>
      <c r="N21" s="143"/>
      <c r="O21" s="22"/>
      <c r="P21" s="122"/>
      <c r="Q21" s="122"/>
    </row>
    <row r="22" spans="1:17" s="12" customFormat="1" ht="30" customHeight="1" x14ac:dyDescent="0.2">
      <c r="A22" s="4" t="s">
        <v>196</v>
      </c>
      <c r="B22"/>
      <c r="C22" s="194">
        <v>5924180310</v>
      </c>
      <c r="D22" s="208"/>
      <c r="E22" s="248">
        <v>-24139735</v>
      </c>
      <c r="F22" s="208"/>
      <c r="G22" s="215">
        <f t="shared" si="0"/>
        <v>5900040575</v>
      </c>
      <c r="H22" s="208"/>
      <c r="I22" s="194">
        <v>5924180310</v>
      </c>
      <c r="J22" s="208"/>
      <c r="K22" s="248">
        <v>-24139735</v>
      </c>
      <c r="L22" s="208"/>
      <c r="M22" s="194">
        <f t="shared" si="1"/>
        <v>5900040575</v>
      </c>
      <c r="N22" s="144"/>
      <c r="O22"/>
      <c r="P22" s="35"/>
      <c r="Q22" s="35"/>
    </row>
    <row r="23" spans="1:17" s="12" customFormat="1" ht="30" customHeight="1" x14ac:dyDescent="0.2">
      <c r="A23" s="4" t="s">
        <v>197</v>
      </c>
      <c r="B23"/>
      <c r="C23" s="194">
        <v>16527254085</v>
      </c>
      <c r="D23" s="208"/>
      <c r="E23" s="267">
        <v>-62402260</v>
      </c>
      <c r="F23" s="208"/>
      <c r="G23" s="215">
        <f t="shared" si="0"/>
        <v>16464851825</v>
      </c>
      <c r="H23" s="208"/>
      <c r="I23" s="194">
        <v>16527254085</v>
      </c>
      <c r="J23" s="208"/>
      <c r="K23" s="267">
        <v>-62402260</v>
      </c>
      <c r="L23" s="208"/>
      <c r="M23" s="194">
        <f t="shared" si="1"/>
        <v>16464851825</v>
      </c>
      <c r="N23" s="144"/>
      <c r="O23"/>
      <c r="P23" s="35"/>
      <c r="Q23" s="35"/>
    </row>
    <row r="24" spans="1:17" s="12" customFormat="1" ht="30" customHeight="1" x14ac:dyDescent="0.2">
      <c r="A24" s="4" t="s">
        <v>198</v>
      </c>
      <c r="B24"/>
      <c r="C24" s="194">
        <v>1305737700</v>
      </c>
      <c r="D24" s="208"/>
      <c r="E24" s="267">
        <v>0</v>
      </c>
      <c r="F24" s="208"/>
      <c r="G24" s="215">
        <f t="shared" si="0"/>
        <v>1305737700</v>
      </c>
      <c r="H24" s="208"/>
      <c r="I24" s="194">
        <v>1305737700</v>
      </c>
      <c r="J24" s="208"/>
      <c r="K24" s="215">
        <v>0</v>
      </c>
      <c r="L24" s="208"/>
      <c r="M24" s="194">
        <f t="shared" si="1"/>
        <v>1305737700</v>
      </c>
      <c r="N24" s="144"/>
      <c r="O24"/>
      <c r="P24" s="35"/>
      <c r="Q24" s="35"/>
    </row>
    <row r="25" spans="1:17" s="12" customFormat="1" ht="30" customHeight="1" x14ac:dyDescent="0.2">
      <c r="A25" s="4" t="s">
        <v>199</v>
      </c>
      <c r="B25"/>
      <c r="C25" s="194">
        <v>4836065550</v>
      </c>
      <c r="D25" s="208"/>
      <c r="E25" s="248">
        <v>-19643520</v>
      </c>
      <c r="F25" s="208"/>
      <c r="G25" s="215">
        <f t="shared" si="0"/>
        <v>4816422030</v>
      </c>
      <c r="H25" s="208"/>
      <c r="I25" s="194">
        <v>4836065550</v>
      </c>
      <c r="J25" s="208"/>
      <c r="K25" s="248">
        <v>-19643520</v>
      </c>
      <c r="L25" s="208"/>
      <c r="M25" s="194">
        <f t="shared" si="1"/>
        <v>4816422030</v>
      </c>
      <c r="N25"/>
      <c r="O25"/>
      <c r="P25" s="35"/>
      <c r="Q25" s="35"/>
    </row>
    <row r="26" spans="1:17" s="12" customFormat="1" ht="30" customHeight="1" x14ac:dyDescent="0.2">
      <c r="A26" s="4" t="s">
        <v>203</v>
      </c>
      <c r="B26"/>
      <c r="C26" s="194">
        <v>4836065550</v>
      </c>
      <c r="D26" s="208"/>
      <c r="E26" s="267">
        <v>0</v>
      </c>
      <c r="F26" s="208"/>
      <c r="G26" s="215">
        <f t="shared" si="0"/>
        <v>4836065550</v>
      </c>
      <c r="H26" s="208"/>
      <c r="I26" s="194">
        <v>4836065550</v>
      </c>
      <c r="J26" s="208"/>
      <c r="K26" s="215">
        <v>0</v>
      </c>
      <c r="L26" s="208"/>
      <c r="M26" s="194">
        <f t="shared" si="1"/>
        <v>4836065550</v>
      </c>
      <c r="N26"/>
      <c r="O26"/>
      <c r="P26" s="35"/>
      <c r="Q26" s="35"/>
    </row>
    <row r="27" spans="1:17" s="12" customFormat="1" ht="30" customHeight="1" x14ac:dyDescent="0.2">
      <c r="A27" s="4" t="s">
        <v>204</v>
      </c>
      <c r="B27"/>
      <c r="C27" s="194">
        <v>2418032760</v>
      </c>
      <c r="D27" s="208"/>
      <c r="E27" s="248">
        <v>-6427966</v>
      </c>
      <c r="F27" s="208"/>
      <c r="G27" s="215">
        <f t="shared" si="0"/>
        <v>2411604794</v>
      </c>
      <c r="H27" s="208"/>
      <c r="I27" s="194">
        <v>2418032760</v>
      </c>
      <c r="J27" s="208"/>
      <c r="K27" s="248">
        <v>-6427966</v>
      </c>
      <c r="L27" s="208"/>
      <c r="M27" s="194">
        <f t="shared" si="1"/>
        <v>2411604794</v>
      </c>
      <c r="N27"/>
      <c r="O27"/>
      <c r="P27" s="35"/>
      <c r="Q27" s="35"/>
    </row>
    <row r="28" spans="1:17" s="12" customFormat="1" ht="30" customHeight="1" x14ac:dyDescent="0.2">
      <c r="A28" s="4" t="s">
        <v>205</v>
      </c>
      <c r="B28"/>
      <c r="C28" s="194">
        <v>4836065550</v>
      </c>
      <c r="D28" s="208"/>
      <c r="E28" s="248">
        <v>-19445010</v>
      </c>
      <c r="F28" s="208"/>
      <c r="G28" s="215">
        <f t="shared" si="0"/>
        <v>4816620540</v>
      </c>
      <c r="H28" s="208"/>
      <c r="I28" s="194">
        <v>4836065550</v>
      </c>
      <c r="J28" s="208"/>
      <c r="K28" s="248">
        <v>-19445010</v>
      </c>
      <c r="L28" s="208"/>
      <c r="M28" s="194">
        <f t="shared" si="1"/>
        <v>4816620540</v>
      </c>
      <c r="N28"/>
      <c r="O28"/>
      <c r="P28" s="35"/>
      <c r="Q28" s="35"/>
    </row>
    <row r="29" spans="1:17" s="12" customFormat="1" ht="30" customHeight="1" x14ac:dyDescent="0.2">
      <c r="A29" s="4" t="s">
        <v>206</v>
      </c>
      <c r="B29"/>
      <c r="C29" s="194">
        <v>2418032760</v>
      </c>
      <c r="D29" s="208"/>
      <c r="E29" s="248">
        <v>-11454233</v>
      </c>
      <c r="F29" s="208"/>
      <c r="G29" s="215">
        <f t="shared" si="0"/>
        <v>2406578527</v>
      </c>
      <c r="H29" s="208"/>
      <c r="I29" s="194">
        <v>2418032760</v>
      </c>
      <c r="J29" s="208"/>
      <c r="K29" s="248">
        <v>-11454233</v>
      </c>
      <c r="L29" s="208"/>
      <c r="M29" s="194">
        <f t="shared" si="1"/>
        <v>2406578527</v>
      </c>
      <c r="N29"/>
      <c r="O29"/>
      <c r="P29" s="35"/>
      <c r="Q29" s="35"/>
    </row>
    <row r="30" spans="1:17" s="12" customFormat="1" ht="30" customHeight="1" x14ac:dyDescent="0.2">
      <c r="A30" s="4" t="s">
        <v>252</v>
      </c>
      <c r="B30"/>
      <c r="C30" s="194">
        <v>48006</v>
      </c>
      <c r="D30" s="208"/>
      <c r="E30" s="267">
        <v>0</v>
      </c>
      <c r="F30" s="208"/>
      <c r="G30" s="215">
        <f t="shared" si="0"/>
        <v>48006</v>
      </c>
      <c r="H30" s="208"/>
      <c r="I30" s="194">
        <v>48006</v>
      </c>
      <c r="J30" s="208"/>
      <c r="K30" s="215">
        <v>0</v>
      </c>
      <c r="L30" s="208"/>
      <c r="M30" s="194">
        <f t="shared" si="1"/>
        <v>48006</v>
      </c>
      <c r="N30"/>
      <c r="O30"/>
      <c r="P30" s="35"/>
      <c r="Q30" s="35"/>
    </row>
    <row r="31" spans="1:17" s="12" customFormat="1" ht="30" customHeight="1" x14ac:dyDescent="0.2">
      <c r="A31" s="4" t="s">
        <v>224</v>
      </c>
      <c r="B31"/>
      <c r="C31" s="194">
        <v>12090163920</v>
      </c>
      <c r="D31" s="208"/>
      <c r="E31" s="248">
        <v>-1820866</v>
      </c>
      <c r="F31" s="208"/>
      <c r="G31" s="215">
        <f t="shared" si="0"/>
        <v>12088343054</v>
      </c>
      <c r="H31" s="208"/>
      <c r="I31" s="194">
        <v>12090163920</v>
      </c>
      <c r="J31" s="208"/>
      <c r="K31" s="248">
        <v>-1820866</v>
      </c>
      <c r="L31" s="208"/>
      <c r="M31" s="194">
        <f t="shared" si="1"/>
        <v>12088343054</v>
      </c>
      <c r="N31"/>
      <c r="O31"/>
      <c r="P31" s="35"/>
      <c r="Q31" s="35"/>
    </row>
    <row r="32" spans="1:17" s="22" customFormat="1" ht="30" customHeight="1" x14ac:dyDescent="0.25">
      <c r="A32" s="4" t="s">
        <v>225</v>
      </c>
      <c r="B32"/>
      <c r="C32" s="194">
        <v>3627049170</v>
      </c>
      <c r="D32" s="208"/>
      <c r="E32" s="248">
        <v>-2766069</v>
      </c>
      <c r="F32" s="208"/>
      <c r="G32" s="215">
        <f t="shared" si="0"/>
        <v>3624283101</v>
      </c>
      <c r="H32" s="208"/>
      <c r="I32" s="194">
        <v>3627049170</v>
      </c>
      <c r="J32" s="208"/>
      <c r="K32" s="248">
        <v>-2766069</v>
      </c>
      <c r="L32" s="208"/>
      <c r="M32" s="194">
        <f t="shared" si="1"/>
        <v>3624283101</v>
      </c>
      <c r="N32"/>
      <c r="O32"/>
      <c r="P32" s="35"/>
      <c r="Q32" s="35"/>
    </row>
    <row r="33" spans="1:17" s="22" customFormat="1" ht="30" customHeight="1" x14ac:dyDescent="0.25">
      <c r="A33" s="4" t="s">
        <v>226</v>
      </c>
      <c r="B33"/>
      <c r="C33" s="194">
        <v>4836065550</v>
      </c>
      <c r="D33" s="208"/>
      <c r="E33" s="267">
        <v>-3360204</v>
      </c>
      <c r="F33" s="214"/>
      <c r="G33" s="215">
        <f t="shared" si="0"/>
        <v>4832705346</v>
      </c>
      <c r="H33" s="214"/>
      <c r="I33" s="194">
        <v>4836065550</v>
      </c>
      <c r="J33" s="214"/>
      <c r="K33" s="267">
        <v>-3360204</v>
      </c>
      <c r="L33" s="208"/>
      <c r="M33" s="194">
        <f t="shared" si="1"/>
        <v>4832705346</v>
      </c>
      <c r="N33"/>
      <c r="O33"/>
      <c r="P33" s="35"/>
      <c r="Q33" s="35"/>
    </row>
    <row r="34" spans="1:17" s="22" customFormat="1" ht="30" customHeight="1" x14ac:dyDescent="0.25">
      <c r="A34" s="4" t="s">
        <v>227</v>
      </c>
      <c r="B34"/>
      <c r="C34" s="194">
        <v>3627049170</v>
      </c>
      <c r="D34" s="208"/>
      <c r="E34" s="248">
        <v>-3728139</v>
      </c>
      <c r="F34" s="208"/>
      <c r="G34" s="215">
        <f t="shared" si="0"/>
        <v>3623321031</v>
      </c>
      <c r="H34" s="208"/>
      <c r="I34" s="194">
        <v>3627049170</v>
      </c>
      <c r="J34" s="208"/>
      <c r="K34" s="248">
        <v>-3728139</v>
      </c>
      <c r="L34" s="208"/>
      <c r="M34" s="194">
        <f t="shared" si="1"/>
        <v>3623321031</v>
      </c>
      <c r="N34"/>
      <c r="O34"/>
      <c r="P34" s="35"/>
      <c r="Q34" s="35"/>
    </row>
    <row r="35" spans="1:17" s="22" customFormat="1" ht="30" customHeight="1" x14ac:dyDescent="0.25">
      <c r="A35" s="4" t="s">
        <v>228</v>
      </c>
      <c r="B35"/>
      <c r="C35" s="218">
        <v>12049180320</v>
      </c>
      <c r="D35" s="208"/>
      <c r="E35" s="248">
        <v>-75368553</v>
      </c>
      <c r="F35" s="208"/>
      <c r="G35" s="215">
        <f t="shared" si="0"/>
        <v>11973811767</v>
      </c>
      <c r="H35" s="208"/>
      <c r="I35" s="218">
        <v>12049180320</v>
      </c>
      <c r="J35" s="208"/>
      <c r="K35" s="248">
        <v>-75368553</v>
      </c>
      <c r="L35" s="208"/>
      <c r="M35" s="194">
        <f t="shared" si="1"/>
        <v>11973811767</v>
      </c>
      <c r="N35"/>
      <c r="O35"/>
      <c r="P35" s="35"/>
      <c r="Q35" s="35"/>
    </row>
    <row r="36" spans="1:17" ht="27.75" customHeight="1" thickBot="1" x14ac:dyDescent="0.25">
      <c r="A36" s="11" t="s">
        <v>12</v>
      </c>
      <c r="C36" s="191">
        <f>SUM(C7:C35)</f>
        <v>85154644599</v>
      </c>
      <c r="D36" s="216"/>
      <c r="E36" s="268">
        <f>SUM(E7:E35)</f>
        <v>-249434903</v>
      </c>
      <c r="F36" s="216"/>
      <c r="G36" s="191">
        <f>SUM(G7:G35)</f>
        <v>84905209696</v>
      </c>
      <c r="H36" s="216"/>
      <c r="I36" s="191">
        <f>SUM(I7:I35)</f>
        <v>85154644599</v>
      </c>
      <c r="J36" s="216"/>
      <c r="K36" s="268">
        <f>SUM(K7:K35)</f>
        <v>-249434903</v>
      </c>
      <c r="L36" s="216"/>
      <c r="M36" s="191">
        <f>SUM(M7:M35)</f>
        <v>84905209696</v>
      </c>
    </row>
    <row r="37" spans="1:17" ht="13.5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9"/>
  <sheetViews>
    <sheetView rightToLeft="1" view="pageBreakPreview" topLeftCell="A5" zoomScaleNormal="100" zoomScaleSheetLayoutView="100" workbookViewId="0">
      <selection activeCell="O9" sqref="O9"/>
    </sheetView>
  </sheetViews>
  <sheetFormatPr defaultRowHeight="15" x14ac:dyDescent="0.2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8.140625" style="12" bestFit="1" customWidth="1"/>
    <col min="10" max="10" width="1.28515625" style="12" customWidth="1"/>
    <col min="11" max="11" width="11.140625" style="12" customWidth="1"/>
    <col min="12" max="12" width="1.28515625" style="12" customWidth="1"/>
    <col min="13" max="13" width="17" style="12" customWidth="1"/>
    <col min="14" max="14" width="1" style="12" customWidth="1"/>
    <col min="15" max="15" width="16" style="12" customWidth="1"/>
    <col min="16" max="16" width="1.28515625" style="12" customWidth="1"/>
    <col min="17" max="17" width="18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6.140625" style="55" bestFit="1" customWidth="1"/>
    <col min="22" max="22" width="1.28515625" style="55" customWidth="1"/>
    <col min="23" max="23" width="16.140625" style="55" bestFit="1" customWidth="1"/>
    <col min="24" max="24" width="1.28515625" style="55" customWidth="1"/>
    <col min="25" max="25" width="17.5703125" style="55" bestFit="1" customWidth="1"/>
    <col min="26" max="26" width="1.28515625" style="55" customWidth="1"/>
    <col min="27" max="27" width="20.5703125" style="55" bestFit="1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</row>
    <row r="2" spans="1:30" ht="30" customHeight="1" x14ac:dyDescent="0.2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</row>
    <row r="3" spans="1:30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</row>
    <row r="4" spans="1:30" s="13" customFormat="1" ht="25.5" x14ac:dyDescent="0.2">
      <c r="A4" s="324" t="s">
        <v>146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D4" s="45"/>
    </row>
    <row r="5" spans="1:30" s="13" customFormat="1" ht="25.5" x14ac:dyDescent="0.2">
      <c r="A5" s="324" t="s">
        <v>147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D5" s="45"/>
    </row>
    <row r="6" spans="1:30" ht="24" customHeight="1" x14ac:dyDescent="0.2">
      <c r="E6" s="326" t="s">
        <v>207</v>
      </c>
      <c r="F6" s="326"/>
      <c r="G6" s="326"/>
      <c r="H6" s="326"/>
      <c r="I6" s="326"/>
      <c r="J6" s="14"/>
      <c r="K6" s="326" t="s">
        <v>2</v>
      </c>
      <c r="L6" s="326"/>
      <c r="M6" s="326"/>
      <c r="N6" s="326"/>
      <c r="O6" s="326"/>
      <c r="P6" s="326"/>
      <c r="Q6" s="326"/>
      <c r="R6" s="14"/>
      <c r="S6" s="326" t="s">
        <v>239</v>
      </c>
      <c r="T6" s="326"/>
      <c r="U6" s="326"/>
      <c r="V6" s="326"/>
      <c r="W6" s="326"/>
      <c r="X6" s="326"/>
      <c r="Y6" s="326"/>
      <c r="Z6" s="326"/>
      <c r="AA6" s="326"/>
    </row>
    <row r="7" spans="1:30" ht="21.75" customHeight="1" x14ac:dyDescent="0.2">
      <c r="E7" s="15"/>
      <c r="F7" s="15"/>
      <c r="G7" s="15"/>
      <c r="H7" s="15"/>
      <c r="I7" s="15"/>
      <c r="J7" s="14"/>
      <c r="K7" s="327" t="s">
        <v>3</v>
      </c>
      <c r="L7" s="327"/>
      <c r="M7" s="327"/>
      <c r="N7" s="15"/>
      <c r="O7" s="327" t="s">
        <v>4</v>
      </c>
      <c r="P7" s="327"/>
      <c r="Q7" s="327"/>
      <c r="R7" s="14"/>
      <c r="S7" s="15"/>
      <c r="T7" s="15"/>
      <c r="U7" s="99"/>
      <c r="V7" s="99"/>
      <c r="W7" s="99"/>
      <c r="X7" s="99"/>
      <c r="Y7" s="99"/>
      <c r="Z7" s="99"/>
      <c r="AA7" s="99"/>
    </row>
    <row r="8" spans="1:30" ht="27" customHeight="1" x14ac:dyDescent="0.2">
      <c r="A8" s="326" t="s">
        <v>5</v>
      </c>
      <c r="B8" s="326"/>
      <c r="C8" s="326"/>
      <c r="E8" s="17" t="s">
        <v>6</v>
      </c>
      <c r="F8" s="14"/>
      <c r="G8" s="1" t="s">
        <v>7</v>
      </c>
      <c r="H8" s="14"/>
      <c r="I8" s="1" t="s">
        <v>8</v>
      </c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1" t="s">
        <v>6</v>
      </c>
      <c r="T8" s="14"/>
      <c r="U8" s="61" t="s">
        <v>10</v>
      </c>
      <c r="V8" s="63"/>
      <c r="W8" s="61" t="s">
        <v>7</v>
      </c>
      <c r="X8" s="63"/>
      <c r="Y8" s="61" t="s">
        <v>8</v>
      </c>
      <c r="Z8" s="63"/>
      <c r="AA8" s="61" t="s">
        <v>11</v>
      </c>
    </row>
    <row r="9" spans="1:30" s="23" customFormat="1" ht="35.1" customHeight="1" x14ac:dyDescent="0.5">
      <c r="A9" s="328" t="s">
        <v>240</v>
      </c>
      <c r="B9" s="328"/>
      <c r="C9" s="328"/>
      <c r="E9" s="43">
        <v>0</v>
      </c>
      <c r="F9" s="79"/>
      <c r="G9" s="43">
        <v>0</v>
      </c>
      <c r="I9" s="43">
        <v>0</v>
      </c>
      <c r="K9" s="24">
        <v>424</v>
      </c>
      <c r="M9" s="24">
        <v>976084</v>
      </c>
      <c r="O9" s="24">
        <v>424</v>
      </c>
      <c r="Q9" s="24">
        <v>1156536</v>
      </c>
      <c r="S9" s="24">
        <f>E9+K9-O9</f>
        <v>0</v>
      </c>
      <c r="U9" s="43">
        <v>0</v>
      </c>
      <c r="V9" s="79"/>
      <c r="W9" s="43">
        <v>0</v>
      </c>
      <c r="X9" s="79"/>
      <c r="Y9" s="43">
        <f>S9*U9*(1-0.00595)</f>
        <v>0</v>
      </c>
      <c r="Z9" s="79"/>
      <c r="AA9" s="91">
        <f t="shared" ref="AA9:AA17" si="0">Y9/9330406707727</f>
        <v>0</v>
      </c>
      <c r="AC9" s="44"/>
      <c r="AD9" s="97"/>
    </row>
    <row r="10" spans="1:30" s="23" customFormat="1" ht="35.1" customHeight="1" x14ac:dyDescent="0.5">
      <c r="A10" s="319" t="s">
        <v>241</v>
      </c>
      <c r="B10" s="319"/>
      <c r="C10" s="319"/>
      <c r="E10" s="43">
        <v>0</v>
      </c>
      <c r="F10" s="79"/>
      <c r="G10" s="43">
        <v>0</v>
      </c>
      <c r="I10" s="43">
        <v>0</v>
      </c>
      <c r="K10" s="24">
        <v>66</v>
      </c>
      <c r="M10" s="24">
        <v>489567</v>
      </c>
      <c r="O10" s="24">
        <v>66</v>
      </c>
      <c r="Q10" s="24">
        <v>631147</v>
      </c>
      <c r="S10" s="24">
        <f>E10+K10-O10</f>
        <v>0</v>
      </c>
      <c r="U10" s="43">
        <v>0</v>
      </c>
      <c r="V10" s="79"/>
      <c r="W10" s="24">
        <v>0</v>
      </c>
      <c r="X10" s="79"/>
      <c r="Y10" s="43">
        <f>S10*U10*(1-0.00595)</f>
        <v>0</v>
      </c>
      <c r="Z10" s="79"/>
      <c r="AA10" s="91">
        <f t="shared" si="0"/>
        <v>0</v>
      </c>
      <c r="AC10" s="44"/>
      <c r="AD10" s="97"/>
    </row>
    <row r="11" spans="1:30" s="23" customFormat="1" ht="35.1" customHeight="1" x14ac:dyDescent="0.5">
      <c r="A11" s="319" t="s">
        <v>208</v>
      </c>
      <c r="B11" s="319"/>
      <c r="C11" s="319"/>
      <c r="E11" s="24">
        <v>94</v>
      </c>
      <c r="F11" s="79"/>
      <c r="G11" s="43">
        <v>4095532</v>
      </c>
      <c r="I11" s="43">
        <v>4433761.2149999999</v>
      </c>
      <c r="K11" s="24">
        <v>0</v>
      </c>
      <c r="M11" s="24">
        <v>0</v>
      </c>
      <c r="O11" s="24">
        <v>94</v>
      </c>
      <c r="Q11" s="24">
        <v>5134572</v>
      </c>
      <c r="S11" s="24">
        <f>E11+K11-O11</f>
        <v>0</v>
      </c>
      <c r="U11" s="43">
        <v>0</v>
      </c>
      <c r="V11" s="79"/>
      <c r="W11" s="43">
        <v>0</v>
      </c>
      <c r="X11" s="79"/>
      <c r="Y11" s="43">
        <f>S11*U11*(1-0.00595)</f>
        <v>0</v>
      </c>
      <c r="Z11" s="79"/>
      <c r="AA11" s="91">
        <f t="shared" si="0"/>
        <v>0</v>
      </c>
      <c r="AC11" s="44"/>
      <c r="AD11" s="97"/>
    </row>
    <row r="12" spans="1:30" s="23" customFormat="1" ht="35.1" customHeight="1" x14ac:dyDescent="0.5">
      <c r="A12" s="319" t="s">
        <v>209</v>
      </c>
      <c r="B12" s="319"/>
      <c r="C12" s="319"/>
      <c r="E12" s="43">
        <v>75</v>
      </c>
      <c r="F12" s="79"/>
      <c r="G12" s="43">
        <v>798738</v>
      </c>
      <c r="I12" s="43">
        <v>864823.5</v>
      </c>
      <c r="K12" s="24">
        <v>0</v>
      </c>
      <c r="M12" s="24">
        <v>0</v>
      </c>
      <c r="O12" s="24">
        <v>0</v>
      </c>
      <c r="Q12" s="24">
        <v>0</v>
      </c>
      <c r="S12" s="24">
        <f t="shared" ref="S12:S18" si="1">E12+K12-O12</f>
        <v>75</v>
      </c>
      <c r="U12" s="43">
        <v>16930</v>
      </c>
      <c r="V12" s="79"/>
      <c r="W12" s="43">
        <v>798738</v>
      </c>
      <c r="X12" s="79"/>
      <c r="Y12" s="43">
        <f t="shared" ref="Y12:Y18" si="2">S12*U12*(1-0.00595)</f>
        <v>1262194.9875</v>
      </c>
      <c r="Z12" s="79"/>
      <c r="AA12" s="91">
        <f t="shared" si="0"/>
        <v>1.352775958259901E-7</v>
      </c>
      <c r="AC12" s="44"/>
      <c r="AD12" s="97"/>
    </row>
    <row r="13" spans="1:30" s="23" customFormat="1" ht="35.1" customHeight="1" x14ac:dyDescent="0.5">
      <c r="A13" s="319" t="s">
        <v>210</v>
      </c>
      <c r="B13" s="319"/>
      <c r="C13" s="319"/>
      <c r="E13" s="43">
        <v>179</v>
      </c>
      <c r="F13" s="79"/>
      <c r="G13" s="43">
        <v>2605917</v>
      </c>
      <c r="I13" s="43">
        <v>3085392.0329999998</v>
      </c>
      <c r="K13" s="24">
        <v>0</v>
      </c>
      <c r="M13" s="24">
        <v>0</v>
      </c>
      <c r="O13" s="24">
        <v>179</v>
      </c>
      <c r="Q13" s="24">
        <v>3272227</v>
      </c>
      <c r="S13" s="24">
        <f t="shared" si="1"/>
        <v>0</v>
      </c>
      <c r="U13" s="43">
        <v>0</v>
      </c>
      <c r="V13" s="79"/>
      <c r="W13" s="43">
        <v>0</v>
      </c>
      <c r="X13" s="79"/>
      <c r="Y13" s="43">
        <f t="shared" si="2"/>
        <v>0</v>
      </c>
      <c r="Z13" s="79"/>
      <c r="AA13" s="91">
        <f t="shared" si="0"/>
        <v>0</v>
      </c>
      <c r="AC13" s="44"/>
      <c r="AD13" s="97"/>
    </row>
    <row r="14" spans="1:30" s="23" customFormat="1" ht="35.1" customHeight="1" x14ac:dyDescent="0.5">
      <c r="A14" s="319" t="s">
        <v>211</v>
      </c>
      <c r="B14" s="319"/>
      <c r="C14" s="319"/>
      <c r="E14" s="43">
        <v>1167416</v>
      </c>
      <c r="F14" s="79"/>
      <c r="G14" s="43">
        <v>1668855920</v>
      </c>
      <c r="I14" s="43">
        <v>1573597150.2288001</v>
      </c>
      <c r="K14" s="24">
        <v>0</v>
      </c>
      <c r="M14" s="24">
        <v>0</v>
      </c>
      <c r="O14" s="24">
        <v>1167416</v>
      </c>
      <c r="Q14" s="24">
        <v>1477817545</v>
      </c>
      <c r="S14" s="24">
        <f t="shared" si="1"/>
        <v>0</v>
      </c>
      <c r="U14" s="43">
        <v>0</v>
      </c>
      <c r="V14" s="79"/>
      <c r="W14" s="43">
        <v>0</v>
      </c>
      <c r="X14" s="79"/>
      <c r="Y14" s="43">
        <f>S14*U14*(1-0.00595)</f>
        <v>0</v>
      </c>
      <c r="Z14" s="79"/>
      <c r="AA14" s="91">
        <f t="shared" si="0"/>
        <v>0</v>
      </c>
      <c r="AC14" s="44"/>
      <c r="AD14" s="97"/>
    </row>
    <row r="15" spans="1:30" s="23" customFormat="1" ht="35.1" customHeight="1" x14ac:dyDescent="0.5">
      <c r="A15" s="319" t="s">
        <v>212</v>
      </c>
      <c r="B15" s="319"/>
      <c r="C15" s="319"/>
      <c r="E15" s="43">
        <v>81</v>
      </c>
      <c r="F15" s="79"/>
      <c r="G15" s="43">
        <v>562810</v>
      </c>
      <c r="I15" s="43">
        <v>726272.81099999999</v>
      </c>
      <c r="K15" s="24">
        <v>0</v>
      </c>
      <c r="M15" s="24">
        <v>0</v>
      </c>
      <c r="O15" s="24">
        <v>81</v>
      </c>
      <c r="Q15" s="24">
        <v>827730</v>
      </c>
      <c r="S15" s="24">
        <f t="shared" si="1"/>
        <v>0</v>
      </c>
      <c r="U15" s="43">
        <v>0</v>
      </c>
      <c r="V15" s="79"/>
      <c r="W15" s="43">
        <v>0</v>
      </c>
      <c r="X15" s="79"/>
      <c r="Y15" s="43">
        <f t="shared" si="2"/>
        <v>0</v>
      </c>
      <c r="Z15" s="79"/>
      <c r="AA15" s="91">
        <f t="shared" si="0"/>
        <v>0</v>
      </c>
      <c r="AC15" s="44"/>
      <c r="AD15" s="97"/>
    </row>
    <row r="16" spans="1:30" s="23" customFormat="1" ht="35.1" customHeight="1" x14ac:dyDescent="0.5">
      <c r="A16" s="319" t="s">
        <v>242</v>
      </c>
      <c r="B16" s="319"/>
      <c r="C16" s="319"/>
      <c r="E16" s="43">
        <v>0</v>
      </c>
      <c r="F16" s="79"/>
      <c r="G16" s="43">
        <v>0</v>
      </c>
      <c r="I16" s="43">
        <v>0</v>
      </c>
      <c r="K16" s="24">
        <v>124</v>
      </c>
      <c r="M16" s="24">
        <v>1675552</v>
      </c>
      <c r="O16" s="24">
        <v>124</v>
      </c>
      <c r="Q16" s="24">
        <v>2191603</v>
      </c>
      <c r="S16" s="24">
        <f t="shared" si="1"/>
        <v>0</v>
      </c>
      <c r="U16" s="43">
        <v>0</v>
      </c>
      <c r="V16" s="79"/>
      <c r="W16" s="43">
        <v>0</v>
      </c>
      <c r="X16" s="79"/>
      <c r="Y16" s="43">
        <f t="shared" si="2"/>
        <v>0</v>
      </c>
      <c r="Z16" s="79"/>
      <c r="AA16" s="91">
        <f t="shared" si="0"/>
        <v>0</v>
      </c>
      <c r="AC16" s="44"/>
      <c r="AD16" s="97"/>
    </row>
    <row r="17" spans="1:30" s="23" customFormat="1" ht="35.1" customHeight="1" x14ac:dyDescent="0.5">
      <c r="A17" s="319" t="s">
        <v>248</v>
      </c>
      <c r="B17" s="319"/>
      <c r="C17" s="319"/>
      <c r="E17" s="43">
        <v>0</v>
      </c>
      <c r="F17" s="79"/>
      <c r="G17" s="43">
        <v>0</v>
      </c>
      <c r="I17" s="43">
        <v>0</v>
      </c>
      <c r="K17" s="24">
        <v>386</v>
      </c>
      <c r="M17" s="24">
        <v>1065166</v>
      </c>
      <c r="O17" s="24">
        <v>0</v>
      </c>
      <c r="Q17" s="24">
        <v>0</v>
      </c>
      <c r="S17" s="24">
        <f t="shared" si="1"/>
        <v>386</v>
      </c>
      <c r="U17" s="43">
        <v>3011</v>
      </c>
      <c r="V17" s="79"/>
      <c r="W17" s="24">
        <v>1065166</v>
      </c>
      <c r="X17" s="79"/>
      <c r="Y17" s="43">
        <f t="shared" si="2"/>
        <v>1155330.6362999999</v>
      </c>
      <c r="Z17" s="79"/>
      <c r="AA17" s="91">
        <f t="shared" si="0"/>
        <v>1.238242525208692E-7</v>
      </c>
      <c r="AC17" s="44"/>
      <c r="AD17" s="97"/>
    </row>
    <row r="18" spans="1:30" s="23" customFormat="1" ht="35.1" customHeight="1" x14ac:dyDescent="0.5">
      <c r="A18" s="319" t="s">
        <v>243</v>
      </c>
      <c r="B18" s="319"/>
      <c r="C18" s="319"/>
      <c r="E18" s="43">
        <v>0</v>
      </c>
      <c r="F18" s="79"/>
      <c r="G18" s="43">
        <v>0</v>
      </c>
      <c r="I18" s="43">
        <v>0</v>
      </c>
      <c r="K18" s="24">
        <v>234</v>
      </c>
      <c r="M18" s="24">
        <v>797490</v>
      </c>
      <c r="O18" s="24">
        <v>234</v>
      </c>
      <c r="Q18" s="24">
        <v>1025972</v>
      </c>
      <c r="S18" s="24">
        <f t="shared" si="1"/>
        <v>0</v>
      </c>
      <c r="U18" s="43">
        <v>0</v>
      </c>
      <c r="V18" s="79"/>
      <c r="W18" s="43">
        <v>0</v>
      </c>
      <c r="X18" s="79"/>
      <c r="Y18" s="43">
        <f t="shared" si="2"/>
        <v>0</v>
      </c>
      <c r="Z18" s="79"/>
      <c r="AA18" s="91">
        <f>Y18/9330406707727</f>
        <v>0</v>
      </c>
      <c r="AC18" s="44"/>
      <c r="AD18" s="97"/>
    </row>
    <row r="19" spans="1:30" s="25" customFormat="1" ht="35.1" customHeight="1" thickBot="1" x14ac:dyDescent="0.25">
      <c r="A19" s="325" t="s">
        <v>12</v>
      </c>
      <c r="B19" s="325"/>
      <c r="C19" s="325"/>
      <c r="D19" s="11"/>
      <c r="E19" s="103">
        <f>SUM(E9:E18)</f>
        <v>1167845</v>
      </c>
      <c r="G19" s="103">
        <f>SUM(G9:G18)</f>
        <v>1676918917</v>
      </c>
      <c r="I19" s="103">
        <f>SUM(I9:I18)</f>
        <v>1582707399.7878001</v>
      </c>
      <c r="K19" s="103">
        <f>SUM(K9:K18)</f>
        <v>1234</v>
      </c>
      <c r="M19" s="103">
        <f>SUM(M9:M18)</f>
        <v>5003859</v>
      </c>
      <c r="O19" s="106">
        <f>SUM(O9:O18)</f>
        <v>1168618</v>
      </c>
      <c r="Q19" s="103">
        <f>SUM(Q9:Q18)</f>
        <v>1492057332</v>
      </c>
      <c r="S19" s="103">
        <f>SUM(S9:S18)</f>
        <v>461</v>
      </c>
      <c r="U19" s="179"/>
      <c r="V19" s="94"/>
      <c r="W19" s="104">
        <f>SUM(W9:W18)</f>
        <v>1863904</v>
      </c>
      <c r="X19" s="94"/>
      <c r="Y19" s="104">
        <f>SUM(Y9:Y18)</f>
        <v>2417525.6238000002</v>
      </c>
      <c r="Z19" s="94"/>
      <c r="AA19" s="105">
        <f>SUM(AA9:AA18)</f>
        <v>2.5910184834685927E-7</v>
      </c>
      <c r="AD19" s="98"/>
    </row>
    <row r="20" spans="1:30" ht="15.75" thickTop="1" x14ac:dyDescent="0.2"/>
    <row r="25" spans="1:30" ht="15.75" x14ac:dyDescent="0.2">
      <c r="C25" s="174"/>
      <c r="D25" s="174"/>
      <c r="E25" s="174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77"/>
      <c r="S25" s="321"/>
      <c r="T25" s="321"/>
      <c r="U25" s="322"/>
      <c r="V25" s="323"/>
    </row>
    <row r="27" spans="1:30" ht="18.75" x14ac:dyDescent="0.45">
      <c r="Q27" s="101"/>
      <c r="AA27" s="100"/>
    </row>
    <row r="28" spans="1:30" ht="18.75" x14ac:dyDescent="0.45">
      <c r="M28" s="320"/>
      <c r="N28" s="320"/>
      <c r="O28" s="320"/>
      <c r="Q28" s="102"/>
    </row>
    <row r="29" spans="1:30" x14ac:dyDescent="0.2">
      <c r="M29" s="102"/>
    </row>
  </sheetData>
  <mergeCells count="29">
    <mergeCell ref="A5:AA5"/>
    <mergeCell ref="A19:C19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9:C9"/>
    <mergeCell ref="A15:C15"/>
    <mergeCell ref="A16:C16"/>
    <mergeCell ref="A18:C18"/>
    <mergeCell ref="U25:V25"/>
    <mergeCell ref="F25:H25"/>
    <mergeCell ref="I25:J25"/>
    <mergeCell ref="K25:M25"/>
    <mergeCell ref="N25:Q25"/>
    <mergeCell ref="A10:C10"/>
    <mergeCell ref="M28:O28"/>
    <mergeCell ref="S25:T25"/>
    <mergeCell ref="A11:C11"/>
    <mergeCell ref="A12:C12"/>
    <mergeCell ref="A13:C13"/>
    <mergeCell ref="A14:C14"/>
    <mergeCell ref="A17:C17"/>
  </mergeCells>
  <pageMargins left="0.39" right="0.39" top="0.39" bottom="0.39" header="0" footer="0"/>
  <pageSetup scale="56" fitToHeight="0" orientation="landscape" r:id="rId1"/>
  <ignoredErrors>
    <ignoredError sqref="F19 H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7"/>
  <sheetViews>
    <sheetView rightToLeft="1" view="pageBreakPreview" topLeftCell="A7" zoomScale="80" zoomScaleNormal="100" zoomScaleSheetLayoutView="80" workbookViewId="0">
      <selection activeCell="AJ18" sqref="AJ18"/>
    </sheetView>
  </sheetViews>
  <sheetFormatPr defaultRowHeight="30" customHeight="1" x14ac:dyDescent="0.2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5" customWidth="1"/>
    <col min="5" max="5" width="1.28515625" style="55" customWidth="1"/>
    <col min="6" max="6" width="15" style="55" customWidth="1"/>
    <col min="7" max="7" width="1.28515625" style="55" customWidth="1"/>
    <col min="8" max="8" width="13" style="55" customWidth="1"/>
    <col min="9" max="9" width="1.28515625" style="55" customWidth="1"/>
    <col min="10" max="10" width="13" style="55" customWidth="1"/>
    <col min="11" max="11" width="1.28515625" style="55" customWidth="1"/>
    <col min="12" max="12" width="8.85546875" style="55" customWidth="1"/>
    <col min="13" max="13" width="1.28515625" style="55" customWidth="1"/>
    <col min="14" max="14" width="13" style="55" customWidth="1"/>
    <col min="15" max="15" width="1.28515625" style="55" customWidth="1"/>
    <col min="16" max="16" width="13" style="55" customWidth="1"/>
    <col min="17" max="17" width="1.28515625" style="55" customWidth="1"/>
    <col min="18" max="18" width="20.7109375" style="55" bestFit="1" customWidth="1"/>
    <col min="19" max="19" width="1.28515625" style="55" customWidth="1"/>
    <col min="20" max="20" width="20.7109375" style="55" bestFit="1" customWidth="1"/>
    <col min="21" max="21" width="1.28515625" style="55" customWidth="1"/>
    <col min="22" max="22" width="13" style="55" customWidth="1"/>
    <col min="23" max="23" width="1.28515625" style="55" customWidth="1"/>
    <col min="24" max="24" width="18.5703125" style="55" customWidth="1"/>
    <col min="25" max="25" width="1.28515625" style="55" customWidth="1"/>
    <col min="26" max="26" width="13" style="55" customWidth="1"/>
    <col min="27" max="27" width="1.28515625" style="55" customWidth="1"/>
    <col min="28" max="28" width="18.7109375" style="55" bestFit="1" customWidth="1"/>
    <col min="29" max="29" width="1.28515625" style="55" customWidth="1"/>
    <col min="30" max="30" width="15.5703125" style="55" customWidth="1"/>
    <col min="31" max="31" width="1.28515625" style="12" customWidth="1"/>
    <col min="32" max="32" width="16.7109375" style="55" customWidth="1"/>
    <col min="33" max="33" width="1.28515625" style="55" customWidth="1"/>
    <col min="34" max="34" width="20.7109375" style="55" bestFit="1" customWidth="1"/>
    <col min="35" max="35" width="0.7109375" style="55" customWidth="1"/>
    <col min="36" max="36" width="20.7109375" style="55" bestFit="1" customWidth="1"/>
    <col min="37" max="37" width="1.28515625" style="12" customWidth="1"/>
    <col min="38" max="38" width="13" style="170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</row>
    <row r="2" spans="1:41" ht="30" customHeight="1" x14ac:dyDescent="0.2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</row>
    <row r="3" spans="1:41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N3" s="72"/>
    </row>
    <row r="4" spans="1:41" s="13" customFormat="1" ht="30" customHeight="1" x14ac:dyDescent="0.2">
      <c r="A4" s="324" t="s">
        <v>151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O4" s="45"/>
    </row>
    <row r="5" spans="1:41" ht="30" customHeight="1" x14ac:dyDescent="0.2">
      <c r="A5" s="326" t="s">
        <v>30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38" t="s">
        <v>207</v>
      </c>
      <c r="Q5" s="338"/>
      <c r="R5" s="338"/>
      <c r="S5" s="338"/>
      <c r="T5" s="338"/>
      <c r="V5" s="339" t="s">
        <v>2</v>
      </c>
      <c r="W5" s="339"/>
      <c r="X5" s="339"/>
      <c r="Y5" s="339"/>
      <c r="Z5" s="339"/>
      <c r="AA5" s="339"/>
      <c r="AB5" s="339"/>
      <c r="AD5" s="326" t="s">
        <v>239</v>
      </c>
      <c r="AE5" s="326"/>
      <c r="AF5" s="326"/>
      <c r="AG5" s="326"/>
      <c r="AH5" s="326"/>
      <c r="AI5" s="326"/>
      <c r="AJ5" s="326"/>
      <c r="AK5" s="326"/>
      <c r="AL5" s="326"/>
    </row>
    <row r="6" spans="1:41" ht="30" customHeight="1" x14ac:dyDescent="0.2">
      <c r="A6" s="26"/>
      <c r="B6" s="26"/>
      <c r="C6" s="26"/>
      <c r="D6" s="334" t="s">
        <v>32</v>
      </c>
      <c r="E6" s="82"/>
      <c r="F6" s="334" t="s">
        <v>33</v>
      </c>
      <c r="G6" s="82"/>
      <c r="H6" s="334" t="s">
        <v>34</v>
      </c>
      <c r="I6" s="82"/>
      <c r="J6" s="336" t="s">
        <v>35</v>
      </c>
      <c r="K6" s="82"/>
      <c r="L6" s="334" t="s">
        <v>36</v>
      </c>
      <c r="M6" s="82"/>
      <c r="N6" s="336" t="s">
        <v>17</v>
      </c>
      <c r="O6" s="82"/>
      <c r="P6" s="336" t="s">
        <v>6</v>
      </c>
      <c r="Q6" s="82"/>
      <c r="R6" s="336" t="s">
        <v>7</v>
      </c>
      <c r="S6" s="82"/>
      <c r="T6" s="336" t="s">
        <v>8</v>
      </c>
      <c r="V6" s="332" t="s">
        <v>3</v>
      </c>
      <c r="W6" s="332"/>
      <c r="X6" s="332"/>
      <c r="Y6" s="82"/>
      <c r="Z6" s="332" t="s">
        <v>4</v>
      </c>
      <c r="AA6" s="332"/>
      <c r="AB6" s="332"/>
      <c r="AD6" s="82"/>
      <c r="AE6" s="26"/>
      <c r="AF6" s="82"/>
      <c r="AG6" s="82"/>
      <c r="AH6" s="82"/>
      <c r="AI6" s="82"/>
      <c r="AJ6" s="82"/>
      <c r="AK6" s="26"/>
      <c r="AL6" s="168"/>
    </row>
    <row r="7" spans="1:41" ht="40.5" customHeight="1" x14ac:dyDescent="0.2">
      <c r="A7" s="326" t="s">
        <v>31</v>
      </c>
      <c r="B7" s="326"/>
      <c r="D7" s="335"/>
      <c r="F7" s="335"/>
      <c r="H7" s="335"/>
      <c r="J7" s="337"/>
      <c r="L7" s="335"/>
      <c r="N7" s="337"/>
      <c r="P7" s="337"/>
      <c r="R7" s="337"/>
      <c r="T7" s="337"/>
      <c r="V7" s="83" t="s">
        <v>6</v>
      </c>
      <c r="W7" s="82"/>
      <c r="X7" s="83" t="s">
        <v>7</v>
      </c>
      <c r="Z7" s="83" t="s">
        <v>6</v>
      </c>
      <c r="AA7" s="82"/>
      <c r="AB7" s="83" t="s">
        <v>9</v>
      </c>
      <c r="AD7" s="61" t="s">
        <v>6</v>
      </c>
      <c r="AF7" s="176" t="s">
        <v>10</v>
      </c>
      <c r="AH7" s="61" t="s">
        <v>7</v>
      </c>
      <c r="AJ7" s="61" t="s">
        <v>8</v>
      </c>
      <c r="AL7" s="169" t="s">
        <v>11</v>
      </c>
    </row>
    <row r="8" spans="1:41" s="55" customFormat="1" ht="30" customHeight="1" x14ac:dyDescent="0.2">
      <c r="A8" s="333" t="s">
        <v>37</v>
      </c>
      <c r="B8" s="333"/>
      <c r="D8" s="124" t="s">
        <v>38</v>
      </c>
      <c r="E8" s="63"/>
      <c r="F8" s="124" t="s">
        <v>38</v>
      </c>
      <c r="G8" s="63"/>
      <c r="H8" s="124" t="s">
        <v>39</v>
      </c>
      <c r="I8" s="63"/>
      <c r="J8" s="124" t="s">
        <v>40</v>
      </c>
      <c r="L8" s="125">
        <v>0</v>
      </c>
      <c r="M8" s="126"/>
      <c r="N8" s="125">
        <v>0</v>
      </c>
      <c r="P8" s="115">
        <v>302948</v>
      </c>
      <c r="Q8" s="63"/>
      <c r="R8" s="115">
        <v>181870665378</v>
      </c>
      <c r="S8" s="63"/>
      <c r="T8" s="115">
        <v>184310445675.73749</v>
      </c>
      <c r="U8" s="63"/>
      <c r="V8" s="118">
        <v>181256</v>
      </c>
      <c r="W8" s="161"/>
      <c r="X8" s="162">
        <v>110644772209</v>
      </c>
      <c r="Y8" s="90"/>
      <c r="Z8" s="118">
        <v>10000</v>
      </c>
      <c r="AA8" s="161"/>
      <c r="AB8" s="118">
        <v>6164532487</v>
      </c>
      <c r="AC8" s="63"/>
      <c r="AD8" s="115">
        <f>P8+V8-Z8</f>
        <v>474204</v>
      </c>
      <c r="AE8" s="63"/>
      <c r="AF8" s="178">
        <v>617920</v>
      </c>
      <c r="AG8" s="63"/>
      <c r="AH8" s="115">
        <v>286474276474</v>
      </c>
      <c r="AI8" s="63"/>
      <c r="AJ8" s="115">
        <f>AF8*AD8*(1-0.00018125)</f>
        <v>292967025780.40802</v>
      </c>
      <c r="AK8" s="63"/>
      <c r="AL8" s="304">
        <f t="shared" ref="AL8:AL26" si="0">AJ8/9330406707727</f>
        <v>3.1399169935195495E-2</v>
      </c>
      <c r="AN8" s="100"/>
      <c r="AO8" s="305"/>
    </row>
    <row r="9" spans="1:41" s="55" customFormat="1" ht="30" customHeight="1" x14ac:dyDescent="0.2">
      <c r="A9" s="329" t="s">
        <v>41</v>
      </c>
      <c r="B9" s="329"/>
      <c r="D9" s="127" t="s">
        <v>38</v>
      </c>
      <c r="E9" s="63"/>
      <c r="F9" s="127" t="s">
        <v>38</v>
      </c>
      <c r="G9" s="63"/>
      <c r="H9" s="127" t="s">
        <v>39</v>
      </c>
      <c r="I9" s="63"/>
      <c r="J9" s="127" t="s">
        <v>42</v>
      </c>
      <c r="L9" s="128">
        <v>0</v>
      </c>
      <c r="M9" s="126"/>
      <c r="N9" s="128">
        <v>0</v>
      </c>
      <c r="P9" s="116">
        <v>502775</v>
      </c>
      <c r="Q9" s="63"/>
      <c r="R9" s="116">
        <v>274913064093</v>
      </c>
      <c r="S9" s="63"/>
      <c r="T9" s="116">
        <v>285021755442</v>
      </c>
      <c r="U9" s="63"/>
      <c r="V9" s="162">
        <v>54292</v>
      </c>
      <c r="W9" s="161"/>
      <c r="X9" s="162">
        <v>30858603834</v>
      </c>
      <c r="Y9" s="90"/>
      <c r="Z9" s="162">
        <v>33010</v>
      </c>
      <c r="AA9" s="161"/>
      <c r="AB9" s="162">
        <v>18973484337</v>
      </c>
      <c r="AC9" s="63"/>
      <c r="AD9" s="116">
        <f>P9+V9-Z9</f>
        <v>524057</v>
      </c>
      <c r="AE9" s="63"/>
      <c r="AF9" s="303">
        <v>575000</v>
      </c>
      <c r="AG9" s="63"/>
      <c r="AH9" s="116">
        <v>287652621639</v>
      </c>
      <c r="AI9" s="63"/>
      <c r="AJ9" s="116">
        <f>AF9*AD9*(1-0.00018125)</f>
        <v>301278158434.53125</v>
      </c>
      <c r="AK9" s="63"/>
      <c r="AL9" s="48">
        <f t="shared" si="0"/>
        <v>3.2289927746132117E-2</v>
      </c>
      <c r="AN9" s="100"/>
      <c r="AO9" s="305"/>
    </row>
    <row r="10" spans="1:41" s="55" customFormat="1" ht="30" customHeight="1" x14ac:dyDescent="0.2">
      <c r="A10" s="329" t="s">
        <v>43</v>
      </c>
      <c r="B10" s="329"/>
      <c r="D10" s="127" t="s">
        <v>38</v>
      </c>
      <c r="E10" s="63"/>
      <c r="F10" s="127" t="s">
        <v>38</v>
      </c>
      <c r="G10" s="63"/>
      <c r="H10" s="127" t="s">
        <v>44</v>
      </c>
      <c r="I10" s="63"/>
      <c r="J10" s="127" t="s">
        <v>45</v>
      </c>
      <c r="L10" s="128">
        <v>0</v>
      </c>
      <c r="M10" s="126"/>
      <c r="N10" s="128">
        <v>0</v>
      </c>
      <c r="P10" s="116">
        <v>148748</v>
      </c>
      <c r="Q10" s="63"/>
      <c r="R10" s="116">
        <v>94241569963</v>
      </c>
      <c r="S10" s="63"/>
      <c r="T10" s="116">
        <v>99345654335.899994</v>
      </c>
      <c r="U10" s="63"/>
      <c r="V10" s="162">
        <v>57193</v>
      </c>
      <c r="W10" s="161"/>
      <c r="X10" s="162">
        <v>38297433091</v>
      </c>
      <c r="Y10" s="90"/>
      <c r="Z10" s="162">
        <v>0</v>
      </c>
      <c r="AA10" s="161"/>
      <c r="AB10" s="162">
        <v>0</v>
      </c>
      <c r="AC10" s="63"/>
      <c r="AD10" s="116">
        <f t="shared" ref="AD10:AD26" si="1">P10+V10-Z10</f>
        <v>205941</v>
      </c>
      <c r="AE10" s="63"/>
      <c r="AF10" s="303">
        <v>679500</v>
      </c>
      <c r="AG10" s="63"/>
      <c r="AH10" s="116">
        <v>132539003054</v>
      </c>
      <c r="AI10" s="63"/>
      <c r="AJ10" s="116">
        <f t="shared" ref="AJ10:AJ23" si="2">AF10*AD10*(1-0.00018125)</f>
        <v>139911545935.15314</v>
      </c>
      <c r="AK10" s="63"/>
      <c r="AL10" s="129">
        <f t="shared" si="0"/>
        <v>1.4995224786855757E-2</v>
      </c>
      <c r="AN10" s="100"/>
      <c r="AO10" s="305"/>
    </row>
    <row r="11" spans="1:41" s="55" customFormat="1" ht="30" customHeight="1" x14ac:dyDescent="0.2">
      <c r="A11" s="329" t="s">
        <v>66</v>
      </c>
      <c r="B11" s="329"/>
      <c r="D11" s="127" t="s">
        <v>38</v>
      </c>
      <c r="E11" s="63"/>
      <c r="F11" s="127" t="s">
        <v>38</v>
      </c>
      <c r="G11" s="63"/>
      <c r="H11" s="127" t="s">
        <v>39</v>
      </c>
      <c r="I11" s="63"/>
      <c r="J11" s="127" t="s">
        <v>67</v>
      </c>
      <c r="L11" s="128">
        <v>0</v>
      </c>
      <c r="M11" s="126"/>
      <c r="N11" s="128">
        <v>0</v>
      </c>
      <c r="P11" s="116">
        <v>394484</v>
      </c>
      <c r="Q11" s="63"/>
      <c r="R11" s="116">
        <v>223312161558</v>
      </c>
      <c r="S11" s="63"/>
      <c r="T11" s="116">
        <v>229544130744</v>
      </c>
      <c r="U11" s="63"/>
      <c r="V11" s="162">
        <v>88050</v>
      </c>
      <c r="W11" s="161"/>
      <c r="X11" s="162">
        <v>51472536693</v>
      </c>
      <c r="Y11" s="90"/>
      <c r="Z11" s="162">
        <v>16275</v>
      </c>
      <c r="AA11" s="161"/>
      <c r="AB11" s="162">
        <v>9602531204</v>
      </c>
      <c r="AC11" s="63"/>
      <c r="AD11" s="116">
        <f>P11+V11-Z11</f>
        <v>466259</v>
      </c>
      <c r="AE11" s="63"/>
      <c r="AF11" s="303">
        <v>590500</v>
      </c>
      <c r="AG11" s="63"/>
      <c r="AH11" s="116">
        <v>265516706847</v>
      </c>
      <c r="AI11" s="63"/>
      <c r="AJ11" s="116">
        <f t="shared" si="2"/>
        <v>275276036673.46564</v>
      </c>
      <c r="AK11" s="63"/>
      <c r="AL11" s="48">
        <f t="shared" si="0"/>
        <v>2.9503112275426867E-2</v>
      </c>
      <c r="AN11" s="100"/>
      <c r="AO11" s="305"/>
    </row>
    <row r="12" spans="1:41" s="55" customFormat="1" ht="30" customHeight="1" x14ac:dyDescent="0.2">
      <c r="A12" s="329" t="s">
        <v>46</v>
      </c>
      <c r="B12" s="329"/>
      <c r="D12" s="127" t="s">
        <v>38</v>
      </c>
      <c r="E12" s="63"/>
      <c r="F12" s="127" t="s">
        <v>38</v>
      </c>
      <c r="G12" s="63"/>
      <c r="H12" s="127" t="s">
        <v>44</v>
      </c>
      <c r="I12" s="63"/>
      <c r="J12" s="127" t="s">
        <v>47</v>
      </c>
      <c r="L12" s="128">
        <v>0</v>
      </c>
      <c r="M12" s="126"/>
      <c r="N12" s="128">
        <v>0</v>
      </c>
      <c r="P12" s="116">
        <v>92903</v>
      </c>
      <c r="Q12" s="63"/>
      <c r="R12" s="116">
        <v>51802498871</v>
      </c>
      <c r="S12" s="63"/>
      <c r="T12" s="116">
        <v>53799664643.059998</v>
      </c>
      <c r="U12" s="63"/>
      <c r="V12" s="162">
        <v>2258</v>
      </c>
      <c r="W12" s="161"/>
      <c r="X12" s="162">
        <v>1315297552</v>
      </c>
      <c r="Y12" s="90"/>
      <c r="Z12" s="162">
        <v>0</v>
      </c>
      <c r="AA12" s="161"/>
      <c r="AB12" s="162">
        <v>0</v>
      </c>
      <c r="AC12" s="63"/>
      <c r="AD12" s="116">
        <f t="shared" si="1"/>
        <v>95161</v>
      </c>
      <c r="AE12" s="63"/>
      <c r="AF12" s="303">
        <v>587680</v>
      </c>
      <c r="AG12" s="63"/>
      <c r="AH12" s="116">
        <v>53117796423</v>
      </c>
      <c r="AI12" s="63"/>
      <c r="AJ12" s="116">
        <f t="shared" si="2"/>
        <v>55914080215.763</v>
      </c>
      <c r="AK12" s="63"/>
      <c r="AL12" s="129">
        <f t="shared" si="0"/>
        <v>5.9926734136313276E-3</v>
      </c>
      <c r="AN12" s="100"/>
      <c r="AO12" s="305"/>
    </row>
    <row r="13" spans="1:41" s="55" customFormat="1" ht="30" customHeight="1" x14ac:dyDescent="0.2">
      <c r="A13" s="329" t="s">
        <v>213</v>
      </c>
      <c r="B13" s="329"/>
      <c r="C13" s="306"/>
      <c r="D13" s="127" t="s">
        <v>38</v>
      </c>
      <c r="E13" s="63"/>
      <c r="F13" s="127" t="s">
        <v>38</v>
      </c>
      <c r="G13" s="63"/>
      <c r="H13" s="127" t="s">
        <v>128</v>
      </c>
      <c r="I13" s="63"/>
      <c r="J13" s="127" t="s">
        <v>214</v>
      </c>
      <c r="L13" s="128">
        <v>0</v>
      </c>
      <c r="M13" s="126"/>
      <c r="N13" s="128">
        <v>0</v>
      </c>
      <c r="P13" s="116">
        <v>200025</v>
      </c>
      <c r="Q13" s="63"/>
      <c r="R13" s="116">
        <v>154760253076</v>
      </c>
      <c r="S13" s="63"/>
      <c r="T13" s="116">
        <v>156131213587</v>
      </c>
      <c r="U13" s="63"/>
      <c r="V13" s="162">
        <v>94746</v>
      </c>
      <c r="W13" s="161"/>
      <c r="X13" s="162">
        <v>74595743517</v>
      </c>
      <c r="Y13" s="90"/>
      <c r="Z13" s="162">
        <v>0</v>
      </c>
      <c r="AA13" s="161"/>
      <c r="AB13" s="162">
        <v>0</v>
      </c>
      <c r="AC13" s="63"/>
      <c r="AD13" s="116">
        <f t="shared" si="1"/>
        <v>294771</v>
      </c>
      <c r="AE13" s="63"/>
      <c r="AF13" s="303">
        <v>794230</v>
      </c>
      <c r="AG13" s="63"/>
      <c r="AH13" s="116">
        <v>229355996593</v>
      </c>
      <c r="AI13" s="63"/>
      <c r="AJ13" s="116">
        <f t="shared" si="2"/>
        <v>234073537810.19644</v>
      </c>
      <c r="AK13" s="63"/>
      <c r="AL13" s="48">
        <f t="shared" si="0"/>
        <v>2.5087174133186268E-2</v>
      </c>
      <c r="AN13" s="100"/>
      <c r="AO13" s="305"/>
    </row>
    <row r="14" spans="1:41" s="55" customFormat="1" ht="30" customHeight="1" x14ac:dyDescent="0.2">
      <c r="A14" s="329" t="s">
        <v>48</v>
      </c>
      <c r="B14" s="329"/>
      <c r="D14" s="127" t="s">
        <v>38</v>
      </c>
      <c r="E14" s="63"/>
      <c r="F14" s="127" t="s">
        <v>38</v>
      </c>
      <c r="G14" s="63"/>
      <c r="H14" s="127" t="s">
        <v>49</v>
      </c>
      <c r="I14" s="63"/>
      <c r="J14" s="127" t="s">
        <v>50</v>
      </c>
      <c r="L14" s="128">
        <v>0.23</v>
      </c>
      <c r="M14" s="126"/>
      <c r="N14" s="128">
        <v>0.23</v>
      </c>
      <c r="P14" s="116">
        <v>500000</v>
      </c>
      <c r="Q14" s="63"/>
      <c r="R14" s="116">
        <v>500000000000</v>
      </c>
      <c r="S14" s="63"/>
      <c r="T14" s="116">
        <v>548900493750</v>
      </c>
      <c r="U14" s="63"/>
      <c r="V14" s="162">
        <v>0</v>
      </c>
      <c r="W14" s="161"/>
      <c r="X14" s="162">
        <v>0</v>
      </c>
      <c r="Y14" s="90"/>
      <c r="Z14" s="162">
        <v>0</v>
      </c>
      <c r="AA14" s="161"/>
      <c r="AB14" s="162">
        <v>0</v>
      </c>
      <c r="AC14" s="63"/>
      <c r="AD14" s="116">
        <f t="shared" si="1"/>
        <v>500000</v>
      </c>
      <c r="AE14" s="63"/>
      <c r="AF14" s="303">
        <v>1098000</v>
      </c>
      <c r="AG14" s="63"/>
      <c r="AH14" s="116">
        <v>500000000000</v>
      </c>
      <c r="AI14" s="63"/>
      <c r="AJ14" s="116">
        <v>548900493750</v>
      </c>
      <c r="AK14" s="63"/>
      <c r="AL14" s="48">
        <f t="shared" si="0"/>
        <v>5.8829214089395121E-2</v>
      </c>
      <c r="AN14" s="100"/>
      <c r="AO14" s="305"/>
    </row>
    <row r="15" spans="1:41" s="55" customFormat="1" ht="30" customHeight="1" x14ac:dyDescent="0.2">
      <c r="A15" s="329" t="s">
        <v>51</v>
      </c>
      <c r="B15" s="329"/>
      <c r="D15" s="127" t="s">
        <v>38</v>
      </c>
      <c r="E15" s="63"/>
      <c r="F15" s="127" t="s">
        <v>38</v>
      </c>
      <c r="G15" s="63"/>
      <c r="H15" s="127" t="s">
        <v>52</v>
      </c>
      <c r="I15" s="63"/>
      <c r="J15" s="127" t="s">
        <v>53</v>
      </c>
      <c r="L15" s="128">
        <v>0.23</v>
      </c>
      <c r="M15" s="126"/>
      <c r="N15" s="128">
        <v>0.23</v>
      </c>
      <c r="P15" s="116">
        <v>450000</v>
      </c>
      <c r="Q15" s="63"/>
      <c r="R15" s="116">
        <v>450119595536</v>
      </c>
      <c r="S15" s="63"/>
      <c r="T15" s="116">
        <v>449918437500</v>
      </c>
      <c r="U15" s="63"/>
      <c r="V15" s="162">
        <v>0</v>
      </c>
      <c r="W15" s="161"/>
      <c r="X15" s="162">
        <v>0</v>
      </c>
      <c r="Y15" s="90"/>
      <c r="Z15" s="162">
        <v>0</v>
      </c>
      <c r="AA15" s="161"/>
      <c r="AB15" s="162">
        <v>0</v>
      </c>
      <c r="AC15" s="63"/>
      <c r="AD15" s="116">
        <f>P15+V15-Z15</f>
        <v>450000</v>
      </c>
      <c r="AE15" s="63"/>
      <c r="AF15" s="303">
        <v>1000000</v>
      </c>
      <c r="AG15" s="63"/>
      <c r="AH15" s="116">
        <v>450119595536</v>
      </c>
      <c r="AI15" s="63"/>
      <c r="AJ15" s="116">
        <v>449918437500</v>
      </c>
      <c r="AK15" s="63"/>
      <c r="AL15" s="48">
        <f t="shared" si="0"/>
        <v>4.8220667286389449E-2</v>
      </c>
      <c r="AN15" s="100"/>
      <c r="AO15" s="305"/>
    </row>
    <row r="16" spans="1:41" s="55" customFormat="1" ht="30" customHeight="1" x14ac:dyDescent="0.2">
      <c r="A16" s="329" t="s">
        <v>54</v>
      </c>
      <c r="B16" s="329"/>
      <c r="D16" s="127" t="s">
        <v>38</v>
      </c>
      <c r="E16" s="63"/>
      <c r="F16" s="127" t="s">
        <v>38</v>
      </c>
      <c r="G16" s="63"/>
      <c r="H16" s="127" t="s">
        <v>55</v>
      </c>
      <c r="I16" s="63"/>
      <c r="J16" s="127" t="s">
        <v>56</v>
      </c>
      <c r="L16" s="128">
        <v>0.18</v>
      </c>
      <c r="M16" s="126"/>
      <c r="N16" s="128">
        <v>0.18</v>
      </c>
      <c r="P16" s="116">
        <v>430000</v>
      </c>
      <c r="Q16" s="63"/>
      <c r="R16" s="116">
        <v>393631072470</v>
      </c>
      <c r="S16" s="63"/>
      <c r="T16" s="116">
        <v>422183465375</v>
      </c>
      <c r="U16" s="63"/>
      <c r="V16" s="162">
        <v>0</v>
      </c>
      <c r="W16" s="161"/>
      <c r="X16" s="162">
        <v>0</v>
      </c>
      <c r="Y16" s="90"/>
      <c r="Z16" s="162">
        <v>0</v>
      </c>
      <c r="AA16" s="161"/>
      <c r="AB16" s="162">
        <v>0</v>
      </c>
      <c r="AC16" s="63"/>
      <c r="AD16" s="116">
        <f t="shared" si="1"/>
        <v>430000</v>
      </c>
      <c r="AE16" s="63"/>
      <c r="AF16" s="303">
        <v>992000</v>
      </c>
      <c r="AG16" s="63"/>
      <c r="AH16" s="116">
        <v>393631072470</v>
      </c>
      <c r="AI16" s="63"/>
      <c r="AJ16" s="116">
        <v>426482686000</v>
      </c>
      <c r="AK16" s="63"/>
      <c r="AL16" s="48">
        <f t="shared" si="0"/>
        <v>4.5708906305960625E-2</v>
      </c>
      <c r="AN16" s="100"/>
      <c r="AO16" s="305"/>
    </row>
    <row r="17" spans="1:41" s="55" customFormat="1" ht="30" customHeight="1" x14ac:dyDescent="0.2">
      <c r="A17" s="329" t="s">
        <v>57</v>
      </c>
      <c r="B17" s="329"/>
      <c r="D17" s="127" t="s">
        <v>38</v>
      </c>
      <c r="E17" s="63"/>
      <c r="F17" s="127" t="s">
        <v>38</v>
      </c>
      <c r="G17" s="63"/>
      <c r="H17" s="127" t="s">
        <v>58</v>
      </c>
      <c r="I17" s="63"/>
      <c r="J17" s="127" t="s">
        <v>59</v>
      </c>
      <c r="L17" s="129">
        <v>0.20499999999999999</v>
      </c>
      <c r="M17" s="130"/>
      <c r="N17" s="129">
        <v>0.20499999999999999</v>
      </c>
      <c r="P17" s="116">
        <v>95000</v>
      </c>
      <c r="Q17" s="63"/>
      <c r="R17" s="116">
        <v>89772579934</v>
      </c>
      <c r="S17" s="63"/>
      <c r="T17" s="116">
        <v>88680673714</v>
      </c>
      <c r="U17" s="63"/>
      <c r="V17" s="162">
        <v>0</v>
      </c>
      <c r="W17" s="161"/>
      <c r="X17" s="162">
        <v>0</v>
      </c>
      <c r="Y17" s="90"/>
      <c r="Z17" s="162">
        <v>0</v>
      </c>
      <c r="AA17" s="161"/>
      <c r="AB17" s="162">
        <v>0</v>
      </c>
      <c r="AC17" s="63"/>
      <c r="AD17" s="116">
        <f t="shared" si="1"/>
        <v>95000</v>
      </c>
      <c r="AE17" s="63"/>
      <c r="AF17" s="303">
        <v>981630</v>
      </c>
      <c r="AG17" s="63"/>
      <c r="AH17" s="116">
        <v>89772579934</v>
      </c>
      <c r="AI17" s="63"/>
      <c r="AJ17" s="116">
        <v>93237947558</v>
      </c>
      <c r="AK17" s="63"/>
      <c r="AL17" s="48">
        <f t="shared" si="0"/>
        <v>9.9929135437134536E-3</v>
      </c>
      <c r="AN17" s="100"/>
      <c r="AO17" s="305"/>
    </row>
    <row r="18" spans="1:41" s="55" customFormat="1" ht="30" customHeight="1" x14ac:dyDescent="0.2">
      <c r="A18" s="329" t="s">
        <v>61</v>
      </c>
      <c r="B18" s="329"/>
      <c r="D18" s="127" t="s">
        <v>38</v>
      </c>
      <c r="E18" s="63"/>
      <c r="F18" s="127" t="s">
        <v>38</v>
      </c>
      <c r="G18" s="63"/>
      <c r="H18" s="127" t="s">
        <v>60</v>
      </c>
      <c r="I18" s="63"/>
      <c r="J18" s="127" t="s">
        <v>62</v>
      </c>
      <c r="L18" s="129">
        <v>0.20499999999999999</v>
      </c>
      <c r="M18" s="130"/>
      <c r="N18" s="129">
        <v>0.20499999999999999</v>
      </c>
      <c r="P18" s="116">
        <v>106340</v>
      </c>
      <c r="Q18" s="63"/>
      <c r="R18" s="116">
        <v>99759680800</v>
      </c>
      <c r="S18" s="63"/>
      <c r="T18" s="116">
        <v>98346671434</v>
      </c>
      <c r="U18" s="63"/>
      <c r="V18" s="162">
        <v>0</v>
      </c>
      <c r="W18" s="161"/>
      <c r="X18" s="162">
        <v>0</v>
      </c>
      <c r="Y18" s="90"/>
      <c r="Z18" s="162">
        <v>65000</v>
      </c>
      <c r="AA18" s="161"/>
      <c r="AB18" s="162">
        <v>60419047063</v>
      </c>
      <c r="AC18" s="63"/>
      <c r="AD18" s="116">
        <f t="shared" si="1"/>
        <v>41340</v>
      </c>
      <c r="AE18" s="63"/>
      <c r="AF18" s="303">
        <v>930000</v>
      </c>
      <c r="AG18" s="63"/>
      <c r="AH18" s="116">
        <v>38781880800</v>
      </c>
      <c r="AI18" s="63"/>
      <c r="AJ18" s="116">
        <v>38439231626</v>
      </c>
      <c r="AK18" s="63"/>
      <c r="AL18" s="48">
        <f t="shared" si="0"/>
        <v>4.1197809302531748E-3</v>
      </c>
      <c r="AN18" s="100"/>
      <c r="AO18" s="305"/>
    </row>
    <row r="19" spans="1:41" s="55" customFormat="1" ht="30" customHeight="1" x14ac:dyDescent="0.2">
      <c r="A19" s="329" t="s">
        <v>63</v>
      </c>
      <c r="B19" s="329"/>
      <c r="D19" s="127" t="s">
        <v>38</v>
      </c>
      <c r="E19" s="63"/>
      <c r="F19" s="127" t="s">
        <v>38</v>
      </c>
      <c r="G19" s="63"/>
      <c r="H19" s="127" t="s">
        <v>64</v>
      </c>
      <c r="I19" s="63"/>
      <c r="J19" s="127" t="s">
        <v>65</v>
      </c>
      <c r="L19" s="128">
        <v>0.23</v>
      </c>
      <c r="M19" s="126"/>
      <c r="N19" s="128">
        <v>0.23</v>
      </c>
      <c r="P19" s="116">
        <v>200000</v>
      </c>
      <c r="Q19" s="63"/>
      <c r="R19" s="116">
        <v>200000000000</v>
      </c>
      <c r="S19" s="63"/>
      <c r="T19" s="116">
        <v>199963750000</v>
      </c>
      <c r="U19" s="63"/>
      <c r="V19" s="162">
        <v>0</v>
      </c>
      <c r="W19" s="161"/>
      <c r="X19" s="162">
        <v>0</v>
      </c>
      <c r="Y19" s="90"/>
      <c r="Z19" s="162">
        <v>0</v>
      </c>
      <c r="AA19" s="161"/>
      <c r="AB19" s="162">
        <v>0</v>
      </c>
      <c r="AC19" s="63"/>
      <c r="AD19" s="116">
        <f t="shared" si="1"/>
        <v>200000</v>
      </c>
      <c r="AE19" s="63"/>
      <c r="AF19" s="303">
        <v>1000000</v>
      </c>
      <c r="AG19" s="63"/>
      <c r="AH19" s="116">
        <v>200000000000</v>
      </c>
      <c r="AI19" s="63"/>
      <c r="AJ19" s="116">
        <v>199963750000</v>
      </c>
      <c r="AK19" s="63"/>
      <c r="AL19" s="48">
        <f t="shared" si="0"/>
        <v>2.1431407682839753E-2</v>
      </c>
      <c r="AN19" s="100"/>
      <c r="AO19" s="305"/>
    </row>
    <row r="20" spans="1:41" s="55" customFormat="1" ht="30" customHeight="1" x14ac:dyDescent="0.2">
      <c r="A20" s="329" t="s">
        <v>148</v>
      </c>
      <c r="B20" s="329"/>
      <c r="D20" s="127" t="s">
        <v>38</v>
      </c>
      <c r="E20" s="63"/>
      <c r="F20" s="127" t="s">
        <v>38</v>
      </c>
      <c r="G20" s="63"/>
      <c r="H20" s="127" t="s">
        <v>149</v>
      </c>
      <c r="I20" s="63"/>
      <c r="J20" s="127" t="s">
        <v>150</v>
      </c>
      <c r="L20" s="128">
        <v>0</v>
      </c>
      <c r="M20" s="126"/>
      <c r="N20" s="128">
        <v>0</v>
      </c>
      <c r="P20" s="116">
        <v>478930</v>
      </c>
      <c r="Q20" s="63"/>
      <c r="R20" s="116">
        <v>257890962961</v>
      </c>
      <c r="S20" s="63"/>
      <c r="T20" s="116">
        <v>267141829466</v>
      </c>
      <c r="U20" s="63"/>
      <c r="V20" s="162">
        <v>36182</v>
      </c>
      <c r="W20" s="161"/>
      <c r="X20" s="162">
        <v>20206879071</v>
      </c>
      <c r="Y20" s="90"/>
      <c r="Z20" s="162">
        <v>5880</v>
      </c>
      <c r="AA20" s="161"/>
      <c r="AB20" s="162">
        <v>3331466066</v>
      </c>
      <c r="AC20" s="63"/>
      <c r="AD20" s="116">
        <f>P20+V20-Z20</f>
        <v>509232</v>
      </c>
      <c r="AE20" s="63"/>
      <c r="AF20" s="303">
        <v>566400</v>
      </c>
      <c r="AG20" s="63"/>
      <c r="AH20" s="116">
        <v>274923357044</v>
      </c>
      <c r="AI20" s="63"/>
      <c r="AJ20" s="116">
        <f t="shared" si="2"/>
        <v>288376727042.88</v>
      </c>
      <c r="AK20" s="63"/>
      <c r="AL20" s="48">
        <f t="shared" si="0"/>
        <v>3.0907197947122721E-2</v>
      </c>
      <c r="AN20" s="100"/>
      <c r="AO20" s="305"/>
    </row>
    <row r="21" spans="1:41" s="55" customFormat="1" ht="30" customHeight="1" x14ac:dyDescent="0.2">
      <c r="A21" s="329" t="s">
        <v>174</v>
      </c>
      <c r="B21" s="329"/>
      <c r="D21" s="127" t="s">
        <v>38</v>
      </c>
      <c r="E21" s="63"/>
      <c r="F21" s="127" t="s">
        <v>38</v>
      </c>
      <c r="G21" s="63"/>
      <c r="H21" s="127" t="s">
        <v>178</v>
      </c>
      <c r="I21" s="63"/>
      <c r="J21" s="127" t="s">
        <v>171</v>
      </c>
      <c r="L21" s="128">
        <v>0.23</v>
      </c>
      <c r="M21" s="126"/>
      <c r="N21" s="128">
        <v>0.23</v>
      </c>
      <c r="P21" s="116">
        <v>500000</v>
      </c>
      <c r="Q21" s="63"/>
      <c r="R21" s="116">
        <v>500000000000</v>
      </c>
      <c r="S21" s="63"/>
      <c r="T21" s="116">
        <v>499909375000</v>
      </c>
      <c r="U21" s="63"/>
      <c r="V21" s="162">
        <v>0</v>
      </c>
      <c r="W21" s="161"/>
      <c r="X21" s="162">
        <v>0</v>
      </c>
      <c r="Y21" s="90"/>
      <c r="Z21" s="162">
        <v>0</v>
      </c>
      <c r="AA21" s="161"/>
      <c r="AB21" s="162">
        <v>0</v>
      </c>
      <c r="AC21" s="63"/>
      <c r="AD21" s="116">
        <f t="shared" si="1"/>
        <v>500000</v>
      </c>
      <c r="AE21" s="63"/>
      <c r="AF21" s="303">
        <v>1000000</v>
      </c>
      <c r="AG21" s="120"/>
      <c r="AH21" s="119">
        <v>500000000000</v>
      </c>
      <c r="AI21" s="120"/>
      <c r="AJ21" s="119">
        <v>499909375000</v>
      </c>
      <c r="AK21" s="63"/>
      <c r="AL21" s="48">
        <f t="shared" si="0"/>
        <v>5.3578519207099384E-2</v>
      </c>
      <c r="AN21" s="100"/>
      <c r="AO21" s="305"/>
    </row>
    <row r="22" spans="1:41" ht="30" customHeight="1" x14ac:dyDescent="0.2">
      <c r="A22" s="330" t="s">
        <v>172</v>
      </c>
      <c r="B22" s="330"/>
      <c r="D22" s="127" t="s">
        <v>177</v>
      </c>
      <c r="E22" s="63"/>
      <c r="F22" s="127" t="s">
        <v>177</v>
      </c>
      <c r="G22" s="63"/>
      <c r="H22" s="127" t="s">
        <v>185</v>
      </c>
      <c r="I22" s="63"/>
      <c r="J22" s="127" t="s">
        <v>173</v>
      </c>
      <c r="L22" s="127">
        <v>20.5</v>
      </c>
      <c r="M22" s="126"/>
      <c r="N22" s="127">
        <v>20.5</v>
      </c>
      <c r="P22" s="116">
        <v>500000</v>
      </c>
      <c r="Q22" s="63"/>
      <c r="R22" s="116">
        <v>500000000000</v>
      </c>
      <c r="S22" s="63"/>
      <c r="T22" s="116">
        <v>500000000000</v>
      </c>
      <c r="U22" s="63"/>
      <c r="V22" s="162">
        <v>0</v>
      </c>
      <c r="W22" s="161"/>
      <c r="X22" s="162">
        <v>0</v>
      </c>
      <c r="Y22" s="90"/>
      <c r="Z22" s="162">
        <v>0</v>
      </c>
      <c r="AA22" s="161"/>
      <c r="AB22" s="162">
        <v>0</v>
      </c>
      <c r="AC22" s="63"/>
      <c r="AD22" s="116">
        <f t="shared" si="1"/>
        <v>500000</v>
      </c>
      <c r="AE22" s="14"/>
      <c r="AF22" s="303">
        <v>1000000</v>
      </c>
      <c r="AG22" s="63"/>
      <c r="AH22" s="116">
        <v>500000000000</v>
      </c>
      <c r="AI22" s="63"/>
      <c r="AJ22" s="116">
        <v>500000000000</v>
      </c>
      <c r="AK22" s="14"/>
      <c r="AL22" s="95">
        <f t="shared" si="0"/>
        <v>5.3588232074162828E-2</v>
      </c>
      <c r="AN22" s="102"/>
    </row>
    <row r="23" spans="1:41" ht="30" customHeight="1" x14ac:dyDescent="0.2">
      <c r="A23" s="330" t="s">
        <v>184</v>
      </c>
      <c r="B23" s="330"/>
      <c r="D23" s="127" t="s">
        <v>38</v>
      </c>
      <c r="E23" s="63"/>
      <c r="F23" s="127" t="s">
        <v>38</v>
      </c>
      <c r="G23" s="63"/>
      <c r="H23" s="127" t="s">
        <v>186</v>
      </c>
      <c r="I23" s="63"/>
      <c r="J23" s="127" t="s">
        <v>133</v>
      </c>
      <c r="L23" s="128">
        <v>0.18</v>
      </c>
      <c r="M23" s="126"/>
      <c r="N23" s="128">
        <v>0.18</v>
      </c>
      <c r="P23" s="116">
        <v>5000</v>
      </c>
      <c r="Q23" s="63"/>
      <c r="R23" s="116">
        <v>4720855500</v>
      </c>
      <c r="S23" s="63"/>
      <c r="T23" s="116">
        <v>5051005068</v>
      </c>
      <c r="U23" s="63"/>
      <c r="V23" s="162">
        <v>0</v>
      </c>
      <c r="W23" s="161"/>
      <c r="X23" s="162">
        <v>0</v>
      </c>
      <c r="Y23" s="90"/>
      <c r="Z23" s="162">
        <v>5000</v>
      </c>
      <c r="AA23" s="161"/>
      <c r="AB23" s="162">
        <v>4774134532</v>
      </c>
      <c r="AC23" s="63"/>
      <c r="AD23" s="116">
        <f t="shared" si="1"/>
        <v>0</v>
      </c>
      <c r="AE23" s="14"/>
      <c r="AF23" s="303">
        <v>0</v>
      </c>
      <c r="AG23" s="63"/>
      <c r="AH23" s="116">
        <v>0</v>
      </c>
      <c r="AI23" s="63"/>
      <c r="AJ23" s="116">
        <f t="shared" si="2"/>
        <v>0</v>
      </c>
      <c r="AK23" s="14"/>
      <c r="AL23" s="95">
        <f t="shared" si="0"/>
        <v>0</v>
      </c>
      <c r="AN23" s="102"/>
    </row>
    <row r="24" spans="1:41" s="55" customFormat="1" ht="30" customHeight="1" x14ac:dyDescent="0.2">
      <c r="A24" s="329" t="s">
        <v>176</v>
      </c>
      <c r="B24" s="329"/>
      <c r="D24" s="127" t="s">
        <v>38</v>
      </c>
      <c r="E24" s="63"/>
      <c r="F24" s="127" t="s">
        <v>38</v>
      </c>
      <c r="G24" s="63"/>
      <c r="H24" s="127" t="s">
        <v>128</v>
      </c>
      <c r="I24" s="63"/>
      <c r="J24" s="127" t="s">
        <v>179</v>
      </c>
      <c r="L24" s="128">
        <v>0</v>
      </c>
      <c r="M24" s="126"/>
      <c r="N24" s="128">
        <v>0</v>
      </c>
      <c r="P24" s="116">
        <v>317205</v>
      </c>
      <c r="Q24" s="63"/>
      <c r="R24" s="116">
        <v>225828324174</v>
      </c>
      <c r="S24" s="63"/>
      <c r="T24" s="116">
        <v>230185660285.74374</v>
      </c>
      <c r="U24" s="63"/>
      <c r="V24" s="162">
        <v>30000</v>
      </c>
      <c r="W24" s="161"/>
      <c r="X24" s="162">
        <v>22231928805</v>
      </c>
      <c r="Y24" s="90"/>
      <c r="Z24" s="162">
        <v>5000</v>
      </c>
      <c r="AA24" s="161"/>
      <c r="AB24" s="162">
        <v>3674333910</v>
      </c>
      <c r="AC24" s="63"/>
      <c r="AD24" s="116">
        <f t="shared" si="1"/>
        <v>342205</v>
      </c>
      <c r="AE24" s="63"/>
      <c r="AF24" s="303">
        <v>741000</v>
      </c>
      <c r="AG24" s="63"/>
      <c r="AH24" s="116">
        <v>244500594018</v>
      </c>
      <c r="AI24" s="63"/>
      <c r="AJ24" s="116">
        <f>AF24*AD24*(1-0.00018125)</f>
        <v>253527944729.71875</v>
      </c>
      <c r="AK24" s="63"/>
      <c r="AL24" s="48">
        <f t="shared" si="0"/>
        <v>2.7172228678923389E-2</v>
      </c>
      <c r="AN24" s="100"/>
      <c r="AO24" s="305"/>
    </row>
    <row r="25" spans="1:41" s="55" customFormat="1" ht="30" customHeight="1" x14ac:dyDescent="0.2">
      <c r="A25" s="331" t="s">
        <v>109</v>
      </c>
      <c r="B25" s="331"/>
      <c r="D25" s="127" t="s">
        <v>38</v>
      </c>
      <c r="E25" s="63"/>
      <c r="F25" s="127" t="s">
        <v>38</v>
      </c>
      <c r="G25" s="63"/>
      <c r="H25" s="127" t="s">
        <v>253</v>
      </c>
      <c r="I25" s="63"/>
      <c r="J25" s="127" t="s">
        <v>254</v>
      </c>
      <c r="L25" s="128">
        <v>0</v>
      </c>
      <c r="M25" s="126"/>
      <c r="N25" s="128">
        <v>0</v>
      </c>
      <c r="P25" s="116">
        <v>0</v>
      </c>
      <c r="Q25" s="63"/>
      <c r="R25" s="116">
        <v>0</v>
      </c>
      <c r="S25" s="63"/>
      <c r="T25" s="116">
        <v>0</v>
      </c>
      <c r="U25" s="63"/>
      <c r="V25" s="162">
        <v>94158</v>
      </c>
      <c r="W25" s="161"/>
      <c r="X25" s="162">
        <v>73597814178</v>
      </c>
      <c r="Y25" s="90"/>
      <c r="Z25" s="162">
        <v>0</v>
      </c>
      <c r="AA25" s="161"/>
      <c r="AB25" s="162">
        <v>0</v>
      </c>
      <c r="AC25" s="63"/>
      <c r="AD25" s="116">
        <f t="shared" si="1"/>
        <v>94158</v>
      </c>
      <c r="AE25" s="63"/>
      <c r="AF25" s="303">
        <v>791050</v>
      </c>
      <c r="AG25" s="63"/>
      <c r="AH25" s="116">
        <v>73597814178</v>
      </c>
      <c r="AI25" s="63"/>
      <c r="AJ25" s="116">
        <f>AF25*AD25*(1-0.00018125)</f>
        <v>74470185731.930618</v>
      </c>
      <c r="AK25" s="63"/>
      <c r="AL25" s="129">
        <f t="shared" si="0"/>
        <v>7.9814511912174139E-3</v>
      </c>
      <c r="AN25" s="100"/>
      <c r="AO25" s="305"/>
    </row>
    <row r="26" spans="1:41" s="55" customFormat="1" ht="30" customHeight="1" x14ac:dyDescent="0.2">
      <c r="A26" s="329" t="s">
        <v>244</v>
      </c>
      <c r="B26" s="329"/>
      <c r="D26" s="127" t="s">
        <v>38</v>
      </c>
      <c r="E26" s="63"/>
      <c r="F26" s="127" t="s">
        <v>38</v>
      </c>
      <c r="G26" s="63"/>
      <c r="H26" s="127" t="s">
        <v>245</v>
      </c>
      <c r="I26" s="63"/>
      <c r="J26" s="127" t="s">
        <v>42</v>
      </c>
      <c r="L26" s="128">
        <v>0</v>
      </c>
      <c r="M26" s="126"/>
      <c r="N26" s="128">
        <v>0</v>
      </c>
      <c r="P26" s="116">
        <v>0</v>
      </c>
      <c r="Q26" s="63"/>
      <c r="R26" s="116">
        <v>0</v>
      </c>
      <c r="S26" s="63"/>
      <c r="T26" s="116">
        <v>0</v>
      </c>
      <c r="U26" s="63"/>
      <c r="V26" s="162">
        <v>50000</v>
      </c>
      <c r="W26" s="161"/>
      <c r="X26" s="162">
        <v>28555174687</v>
      </c>
      <c r="Y26" s="90"/>
      <c r="Z26" s="162">
        <v>0</v>
      </c>
      <c r="AA26" s="161"/>
      <c r="AB26" s="162">
        <v>0</v>
      </c>
      <c r="AC26" s="63"/>
      <c r="AD26" s="116">
        <f t="shared" si="1"/>
        <v>50000</v>
      </c>
      <c r="AE26" s="63"/>
      <c r="AF26" s="303">
        <v>575000</v>
      </c>
      <c r="AG26" s="63"/>
      <c r="AH26" s="116">
        <v>28555174687</v>
      </c>
      <c r="AI26" s="63"/>
      <c r="AJ26" s="116">
        <f>AF26*AD26*(1-0.00018125)</f>
        <v>28744789062.5</v>
      </c>
      <c r="AK26" s="63"/>
      <c r="AL26" s="48">
        <f t="shared" si="0"/>
        <v>3.0807648544082145E-3</v>
      </c>
      <c r="AN26" s="100"/>
      <c r="AO26" s="305"/>
    </row>
    <row r="27" spans="1:41" s="22" customFormat="1" ht="30" customHeight="1" thickBot="1" x14ac:dyDescent="0.3">
      <c r="A27" s="325" t="s">
        <v>12</v>
      </c>
      <c r="B27" s="325"/>
      <c r="D27" s="96"/>
      <c r="E27" s="60"/>
      <c r="F27" s="96"/>
      <c r="G27" s="60"/>
      <c r="H27" s="96"/>
      <c r="I27" s="60"/>
      <c r="J27" s="96"/>
      <c r="K27" s="60"/>
      <c r="L27" s="96"/>
      <c r="M27" s="60"/>
      <c r="N27" s="96"/>
      <c r="O27" s="60"/>
      <c r="P27" s="117">
        <f>SUM(P8:P26)</f>
        <v>5224358</v>
      </c>
      <c r="Q27" s="84"/>
      <c r="R27" s="117">
        <f>SUM(R8:R26)</f>
        <v>4202623284314</v>
      </c>
      <c r="S27" s="84"/>
      <c r="T27" s="117">
        <f>SUM(T8:T26)</f>
        <v>4318434226020.4409</v>
      </c>
      <c r="U27" s="84"/>
      <c r="V27" s="117">
        <f>SUM(V8:V26)</f>
        <v>688135</v>
      </c>
      <c r="W27" s="84"/>
      <c r="X27" s="117">
        <f>SUM(X8:X26)</f>
        <v>451776183637</v>
      </c>
      <c r="Y27" s="84"/>
      <c r="Z27" s="117">
        <f>SUM(Z8:Z26)</f>
        <v>140165</v>
      </c>
      <c r="AA27" s="84"/>
      <c r="AB27" s="117">
        <f>SUM(AB8:AB26)</f>
        <v>106939529599</v>
      </c>
      <c r="AC27" s="84"/>
      <c r="AD27" s="117">
        <f>SUM(AD8:AD26)</f>
        <v>5772328</v>
      </c>
      <c r="AE27" s="20"/>
      <c r="AF27" s="177"/>
      <c r="AG27" s="84"/>
      <c r="AH27" s="117">
        <f>SUM(AH8:AH26)</f>
        <v>4548538469697</v>
      </c>
      <c r="AI27" s="84"/>
      <c r="AJ27" s="117">
        <f>SUM(AJ8:AJ26)</f>
        <v>4701391952850.5469</v>
      </c>
      <c r="AK27" s="20"/>
      <c r="AL27" s="175">
        <f>SUM(AL8:AL26)</f>
        <v>0.50387856608191339</v>
      </c>
      <c r="AO27" s="47"/>
    </row>
  </sheetData>
  <mergeCells count="40"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0:B10"/>
    <mergeCell ref="A12:B12"/>
    <mergeCell ref="A14:B14"/>
    <mergeCell ref="A15:B15"/>
    <mergeCell ref="A11:B11"/>
    <mergeCell ref="A13:B13"/>
    <mergeCell ref="A27:B27"/>
    <mergeCell ref="A16:B16"/>
    <mergeCell ref="A17:B17"/>
    <mergeCell ref="A18:B18"/>
    <mergeCell ref="A19:B19"/>
    <mergeCell ref="A20:B20"/>
    <mergeCell ref="A21:B21"/>
    <mergeCell ref="A22:B22"/>
    <mergeCell ref="A24:B24"/>
    <mergeCell ref="A23:B23"/>
    <mergeCell ref="A26:B26"/>
    <mergeCell ref="A25:B25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1"/>
  <sheetViews>
    <sheetView rightToLeft="1" view="pageBreakPreview" zoomScaleNormal="100" zoomScaleSheetLayoutView="100" workbookViewId="0">
      <selection activeCell="J7" sqref="J7:K7"/>
    </sheetView>
  </sheetViews>
  <sheetFormatPr defaultRowHeight="30" customHeight="1" x14ac:dyDescent="0.45"/>
  <cols>
    <col min="1" max="1" width="9" style="50" bestFit="1" customWidth="1"/>
    <col min="2" max="2" width="5.140625" style="50" customWidth="1"/>
    <col min="3" max="3" width="1.28515625" style="50" customWidth="1"/>
    <col min="4" max="4" width="19.7109375" style="50" customWidth="1"/>
    <col min="5" max="5" width="1.28515625" style="50" customWidth="1"/>
    <col min="6" max="6" width="29.140625" style="50" bestFit="1" customWidth="1"/>
    <col min="7" max="7" width="1.28515625" style="50" customWidth="1"/>
    <col min="8" max="8" width="13.7109375" style="50" bestFit="1" customWidth="1"/>
    <col min="9" max="9" width="1.28515625" style="50" customWidth="1"/>
    <col min="10" max="10" width="10.42578125" style="50" customWidth="1"/>
    <col min="11" max="11" width="9.140625" style="50" customWidth="1"/>
    <col min="12" max="12" width="1.28515625" style="50" customWidth="1"/>
    <col min="13" max="13" width="29.5703125" style="50" customWidth="1"/>
    <col min="14" max="14" width="1.28515625" style="50" customWidth="1"/>
    <col min="15" max="15" width="14.28515625" style="50" customWidth="1"/>
    <col min="16" max="16" width="1.28515625" style="50" customWidth="1"/>
    <col min="17" max="17" width="23.7109375" style="50" customWidth="1"/>
    <col min="18" max="18" width="0.28515625" style="50" customWidth="1"/>
    <col min="19" max="16384" width="9.140625" style="50"/>
  </cols>
  <sheetData>
    <row r="1" spans="1:17" ht="30" customHeight="1" x14ac:dyDescent="0.45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7" ht="30" customHeight="1" x14ac:dyDescent="0.45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</row>
    <row r="3" spans="1:17" ht="30" customHeight="1" x14ac:dyDescent="0.45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17" s="51" customFormat="1" ht="30" customHeight="1" x14ac:dyDescent="0.45">
      <c r="A4" s="324" t="s">
        <v>166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</row>
    <row r="5" spans="1:17" ht="30" customHeight="1" x14ac:dyDescent="0.45">
      <c r="A5" s="325" t="s">
        <v>112</v>
      </c>
      <c r="B5" s="325"/>
      <c r="D5" s="325" t="s">
        <v>113</v>
      </c>
      <c r="F5" s="325" t="s">
        <v>114</v>
      </c>
      <c r="H5" s="325" t="s">
        <v>22</v>
      </c>
      <c r="J5" s="325" t="s">
        <v>115</v>
      </c>
      <c r="K5" s="325"/>
      <c r="M5" s="344" t="s">
        <v>110</v>
      </c>
      <c r="O5" s="325" t="s">
        <v>116</v>
      </c>
      <c r="Q5" s="344" t="s">
        <v>111</v>
      </c>
    </row>
    <row r="6" spans="1:17" ht="19.5" customHeight="1" x14ac:dyDescent="0.45">
      <c r="A6" s="345"/>
      <c r="B6" s="345"/>
      <c r="D6" s="345"/>
      <c r="F6" s="345"/>
      <c r="H6" s="346"/>
      <c r="J6" s="345"/>
      <c r="K6" s="345"/>
      <c r="M6" s="344"/>
      <c r="O6" s="345"/>
      <c r="Q6" s="344"/>
    </row>
    <row r="7" spans="1:17" s="42" customFormat="1" ht="30" customHeight="1" x14ac:dyDescent="0.2">
      <c r="A7" s="342" t="s">
        <v>117</v>
      </c>
      <c r="B7" s="342"/>
      <c r="D7" s="342" t="s">
        <v>117</v>
      </c>
      <c r="F7" s="52" t="s">
        <v>143</v>
      </c>
      <c r="H7" s="107">
        <v>450000</v>
      </c>
      <c r="I7" s="108"/>
      <c r="J7" s="341">
        <v>450000000000</v>
      </c>
      <c r="K7" s="341"/>
      <c r="L7" s="108"/>
      <c r="M7" s="379">
        <v>2182191780</v>
      </c>
      <c r="N7" s="108"/>
      <c r="O7" s="109">
        <v>1000000</v>
      </c>
      <c r="Q7" s="112">
        <v>0.32</v>
      </c>
    </row>
    <row r="8" spans="1:17" s="42" customFormat="1" ht="30" customHeight="1" x14ac:dyDescent="0.2">
      <c r="A8" s="343"/>
      <c r="B8" s="343"/>
      <c r="D8" s="343"/>
      <c r="F8" s="42" t="s">
        <v>144</v>
      </c>
      <c r="H8" s="109">
        <v>200000</v>
      </c>
      <c r="I8" s="108"/>
      <c r="J8" s="340">
        <v>200000000000</v>
      </c>
      <c r="K8" s="340"/>
      <c r="L8" s="108"/>
      <c r="M8" s="380">
        <v>1652054790</v>
      </c>
      <c r="N8" s="108"/>
      <c r="O8" s="109">
        <v>1000000</v>
      </c>
      <c r="Q8" s="258">
        <v>0.33</v>
      </c>
    </row>
    <row r="9" spans="1:17" s="42" customFormat="1" ht="30" customHeight="1" x14ac:dyDescent="0.2">
      <c r="A9" s="343"/>
      <c r="B9" s="343"/>
      <c r="D9" s="343"/>
      <c r="F9" s="42" t="s">
        <v>48</v>
      </c>
      <c r="H9" s="109">
        <v>500000</v>
      </c>
      <c r="I9" s="108"/>
      <c r="J9" s="340">
        <v>500000000000</v>
      </c>
      <c r="K9" s="340"/>
      <c r="L9" s="108"/>
      <c r="M9" s="380">
        <v>4940573760</v>
      </c>
      <c r="N9" s="108"/>
      <c r="O9" s="109">
        <v>1000000</v>
      </c>
      <c r="Q9" s="112">
        <v>0.38</v>
      </c>
    </row>
    <row r="10" spans="1:17" ht="30" customHeight="1" x14ac:dyDescent="0.45">
      <c r="A10" s="343"/>
      <c r="B10" s="343"/>
      <c r="D10" s="343"/>
      <c r="F10" s="42" t="s">
        <v>172</v>
      </c>
      <c r="H10" s="109">
        <v>500000</v>
      </c>
      <c r="I10" s="110"/>
      <c r="J10" s="340">
        <v>500000000000</v>
      </c>
      <c r="K10" s="340"/>
      <c r="L10" s="110"/>
      <c r="M10" s="380">
        <v>3171875000</v>
      </c>
      <c r="N10" s="110"/>
      <c r="O10" s="109">
        <v>1000000</v>
      </c>
      <c r="Q10" s="113">
        <v>0.379</v>
      </c>
    </row>
    <row r="11" spans="1:17" ht="30" customHeight="1" x14ac:dyDescent="0.45">
      <c r="A11" s="343"/>
      <c r="B11" s="343"/>
      <c r="D11" s="343"/>
      <c r="F11" s="42" t="s">
        <v>180</v>
      </c>
      <c r="H11" s="109">
        <v>500000</v>
      </c>
      <c r="I11" s="111"/>
      <c r="J11" s="340">
        <v>500000000000</v>
      </c>
      <c r="K11" s="340"/>
      <c r="L11" s="111"/>
      <c r="M11" s="380">
        <v>5054794530</v>
      </c>
      <c r="N11" s="111"/>
      <c r="O11" s="109">
        <v>1000000</v>
      </c>
      <c r="Q11" s="114">
        <v>0.40899999999999997</v>
      </c>
    </row>
  </sheetData>
  <mergeCells count="19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J10:K10"/>
    <mergeCell ref="J7:K7"/>
    <mergeCell ref="J8:K8"/>
    <mergeCell ref="J9:K9"/>
    <mergeCell ref="A7:B11"/>
    <mergeCell ref="D7:D11"/>
    <mergeCell ref="J11:K11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9"/>
  <sheetViews>
    <sheetView rightToLeft="1" view="pageBreakPreview" zoomScale="120" zoomScaleNormal="100" zoomScaleSheetLayoutView="120" workbookViewId="0">
      <selection activeCell="A10" sqref="A10:XFD10"/>
    </sheetView>
  </sheetViews>
  <sheetFormatPr defaultRowHeight="30" customHeight="1" x14ac:dyDescent="0.2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21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4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30" customHeight="1" x14ac:dyDescent="0.2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4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</row>
    <row r="4" spans="1:14" s="13" customFormat="1" ht="30" customHeight="1" x14ac:dyDescent="0.2">
      <c r="A4" s="324" t="s">
        <v>68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4" s="13" customFormat="1" ht="30" customHeight="1" x14ac:dyDescent="0.2">
      <c r="A5" s="324" t="s">
        <v>69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14" ht="9" customHeight="1" x14ac:dyDescent="0.2"/>
    <row r="7" spans="1:14" ht="30" customHeight="1" x14ac:dyDescent="0.2">
      <c r="C7" s="346" t="s">
        <v>239</v>
      </c>
      <c r="D7" s="346"/>
      <c r="E7" s="346"/>
      <c r="F7" s="346"/>
      <c r="G7" s="346"/>
      <c r="H7" s="346"/>
      <c r="I7" s="346"/>
      <c r="J7" s="346"/>
      <c r="K7" s="346"/>
      <c r="L7" s="346"/>
      <c r="M7" s="346"/>
    </row>
    <row r="8" spans="1:14" ht="42" x14ac:dyDescent="0.2">
      <c r="A8" s="1" t="s">
        <v>70</v>
      </c>
      <c r="C8" s="17" t="s">
        <v>6</v>
      </c>
      <c r="E8" s="17" t="s">
        <v>71</v>
      </c>
      <c r="G8" s="28" t="s">
        <v>72</v>
      </c>
      <c r="I8" s="17" t="s">
        <v>73</v>
      </c>
      <c r="K8" s="28" t="s">
        <v>74</v>
      </c>
      <c r="M8" s="9" t="s">
        <v>141</v>
      </c>
    </row>
    <row r="9" spans="1:14" ht="30" customHeight="1" x14ac:dyDescent="0.2">
      <c r="A9" s="186" t="s">
        <v>63</v>
      </c>
      <c r="B9" s="187"/>
      <c r="C9" s="188">
        <v>200000</v>
      </c>
      <c r="D9" s="23"/>
      <c r="E9" s="188">
        <v>1080000</v>
      </c>
      <c r="F9" s="23"/>
      <c r="G9" s="188">
        <v>1000000</v>
      </c>
      <c r="H9" s="23"/>
      <c r="I9" s="302">
        <f>(G9-E9)/G9</f>
        <v>-0.08</v>
      </c>
      <c r="J9" s="23"/>
      <c r="K9" s="24">
        <v>199963750000</v>
      </c>
      <c r="L9" s="187"/>
      <c r="M9" s="10" t="s">
        <v>142</v>
      </c>
      <c r="N9" s="37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 x14ac:dyDescent="0.2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18"/>
    </row>
    <row r="2" spans="1:48" ht="30" customHeight="1" x14ac:dyDescent="0.2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18"/>
    </row>
    <row r="3" spans="1:48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18"/>
    </row>
    <row r="4" spans="1:48" s="13" customFormat="1" ht="30" customHeight="1" x14ac:dyDescent="0.2">
      <c r="A4" s="324" t="s">
        <v>181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</row>
    <row r="5" spans="1:48" ht="30" customHeight="1" x14ac:dyDescent="0.2">
      <c r="H5" s="326" t="s">
        <v>207</v>
      </c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B5" s="326" t="s">
        <v>239</v>
      </c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</row>
    <row r="6" spans="1:48" ht="36.75" customHeight="1" x14ac:dyDescent="0.2">
      <c r="A6" s="326" t="s">
        <v>13</v>
      </c>
      <c r="B6" s="326"/>
      <c r="C6" s="326"/>
      <c r="D6" s="326"/>
      <c r="E6" s="326"/>
      <c r="F6" s="326"/>
      <c r="H6" s="326" t="s">
        <v>14</v>
      </c>
      <c r="I6" s="326"/>
      <c r="J6" s="326"/>
      <c r="L6" s="326" t="s">
        <v>15</v>
      </c>
      <c r="M6" s="326"/>
      <c r="N6" s="326"/>
      <c r="P6" s="326" t="s">
        <v>16</v>
      </c>
      <c r="Q6" s="326"/>
      <c r="R6" s="326"/>
      <c r="S6" s="326"/>
      <c r="T6" s="326"/>
      <c r="V6" s="326" t="s">
        <v>17</v>
      </c>
      <c r="W6" s="326"/>
      <c r="X6" s="326"/>
      <c r="Y6" s="326"/>
      <c r="Z6" s="326"/>
      <c r="AB6" s="326" t="s">
        <v>14</v>
      </c>
      <c r="AC6" s="326"/>
      <c r="AD6" s="326"/>
      <c r="AE6" s="326"/>
      <c r="AF6" s="326"/>
      <c r="AH6" s="326" t="s">
        <v>15</v>
      </c>
      <c r="AI6" s="326"/>
      <c r="AJ6" s="326"/>
      <c r="AL6" s="326" t="s">
        <v>16</v>
      </c>
      <c r="AM6" s="326"/>
      <c r="AN6" s="326"/>
      <c r="AP6" s="326" t="s">
        <v>17</v>
      </c>
      <c r="AQ6" s="326"/>
      <c r="AR6" s="326"/>
    </row>
    <row r="7" spans="1:48" ht="38.25" customHeight="1" x14ac:dyDescent="0.2">
      <c r="A7" s="347"/>
      <c r="B7" s="347"/>
      <c r="C7" s="347"/>
      <c r="D7" s="347"/>
      <c r="E7" s="347"/>
      <c r="F7" s="347"/>
      <c r="H7" s="348"/>
      <c r="I7" s="348"/>
      <c r="J7" s="348"/>
      <c r="K7" s="14"/>
      <c r="L7" s="348"/>
      <c r="M7" s="348"/>
      <c r="N7" s="348"/>
      <c r="O7" s="14"/>
      <c r="P7" s="347"/>
      <c r="Q7" s="347"/>
      <c r="R7" s="347"/>
      <c r="S7" s="347"/>
      <c r="T7" s="347"/>
      <c r="U7" s="14"/>
      <c r="V7" s="351"/>
      <c r="W7" s="351"/>
      <c r="X7" s="351"/>
      <c r="Y7" s="351"/>
      <c r="Z7" s="351"/>
      <c r="AA7" s="14"/>
      <c r="AB7" s="348"/>
      <c r="AC7" s="348"/>
      <c r="AD7" s="348"/>
      <c r="AE7" s="348"/>
      <c r="AF7" s="348"/>
      <c r="AG7" s="14"/>
      <c r="AH7" s="348"/>
      <c r="AI7" s="348"/>
      <c r="AJ7" s="348"/>
      <c r="AK7" s="14"/>
      <c r="AL7" s="347"/>
      <c r="AM7" s="347"/>
      <c r="AN7" s="347"/>
      <c r="AO7" s="14"/>
      <c r="AP7" s="351"/>
      <c r="AQ7" s="351"/>
      <c r="AR7" s="351"/>
    </row>
    <row r="8" spans="1:48" s="13" customFormat="1" ht="30" customHeight="1" x14ac:dyDescent="0.2">
      <c r="A8" s="349" t="s">
        <v>18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</row>
    <row r="9" spans="1:48" ht="30" customHeight="1" x14ac:dyDescent="0.2">
      <c r="B9" s="326" t="s">
        <v>207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X9" s="326" t="s">
        <v>239</v>
      </c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</row>
    <row r="10" spans="1:48" ht="42" customHeight="1" x14ac:dyDescent="0.2">
      <c r="A10" s="1" t="s">
        <v>13</v>
      </c>
      <c r="B10" s="2" t="s">
        <v>19</v>
      </c>
      <c r="C10" s="26"/>
      <c r="D10" s="2" t="s">
        <v>20</v>
      </c>
      <c r="E10" s="26"/>
      <c r="F10" s="350" t="s">
        <v>21</v>
      </c>
      <c r="G10" s="350"/>
      <c r="H10" s="350"/>
      <c r="I10" s="26"/>
      <c r="J10" s="327" t="s">
        <v>22</v>
      </c>
      <c r="K10" s="327"/>
      <c r="L10" s="327"/>
      <c r="M10" s="26"/>
      <c r="N10" s="327" t="s">
        <v>15</v>
      </c>
      <c r="O10" s="327"/>
      <c r="P10" s="327"/>
      <c r="Q10" s="26"/>
      <c r="R10" s="327" t="s">
        <v>16</v>
      </c>
      <c r="S10" s="327"/>
      <c r="T10" s="327"/>
      <c r="U10" s="327"/>
      <c r="V10" s="327"/>
      <c r="X10" s="327" t="s">
        <v>19</v>
      </c>
      <c r="Y10" s="327"/>
      <c r="Z10" s="327"/>
      <c r="AA10" s="327"/>
      <c r="AB10" s="327"/>
      <c r="AC10" s="26"/>
      <c r="AD10" s="327" t="s">
        <v>20</v>
      </c>
      <c r="AE10" s="327"/>
      <c r="AF10" s="327"/>
      <c r="AG10" s="327"/>
      <c r="AH10" s="327"/>
      <c r="AI10" s="26"/>
      <c r="AJ10" s="350" t="s">
        <v>21</v>
      </c>
      <c r="AK10" s="350"/>
      <c r="AL10" s="350"/>
      <c r="AM10" s="26"/>
      <c r="AN10" s="327" t="s">
        <v>22</v>
      </c>
      <c r="AO10" s="327"/>
      <c r="AP10" s="327"/>
      <c r="AQ10" s="26"/>
      <c r="AR10" s="327" t="s">
        <v>15</v>
      </c>
      <c r="AS10" s="327"/>
      <c r="AT10" s="26"/>
      <c r="AU10" s="2" t="s">
        <v>16</v>
      </c>
    </row>
    <row r="11" spans="1:48" ht="37.5" customHeight="1" x14ac:dyDescent="0.2">
      <c r="A11" s="8"/>
      <c r="B11" s="8"/>
      <c r="C11" s="14"/>
      <c r="D11" s="8"/>
      <c r="E11" s="14"/>
      <c r="F11" s="347" t="s">
        <v>23</v>
      </c>
      <c r="G11" s="347"/>
      <c r="H11" s="347"/>
      <c r="I11" s="14"/>
      <c r="J11" s="348"/>
      <c r="K11" s="348"/>
      <c r="L11" s="348"/>
      <c r="M11" s="14"/>
      <c r="N11" s="348"/>
      <c r="O11" s="348"/>
      <c r="P11" s="348"/>
      <c r="Q11" s="14"/>
      <c r="R11" s="347"/>
      <c r="S11" s="347"/>
      <c r="T11" s="347"/>
      <c r="U11" s="347"/>
      <c r="V11" s="347"/>
      <c r="W11" s="14"/>
      <c r="X11" s="347"/>
      <c r="Y11" s="347"/>
      <c r="Z11" s="347"/>
      <c r="AA11" s="347"/>
      <c r="AB11" s="347"/>
      <c r="AC11" s="14"/>
      <c r="AD11" s="347"/>
      <c r="AE11" s="347"/>
      <c r="AF11" s="347"/>
      <c r="AG11" s="347"/>
      <c r="AH11" s="347"/>
      <c r="AI11" s="14"/>
      <c r="AJ11" s="347"/>
      <c r="AK11" s="347"/>
      <c r="AL11" s="347"/>
      <c r="AM11" s="14"/>
      <c r="AN11" s="348"/>
      <c r="AO11" s="348"/>
      <c r="AP11" s="348"/>
      <c r="AQ11" s="14"/>
      <c r="AR11" s="348"/>
      <c r="AS11" s="348"/>
      <c r="AT11" s="14"/>
      <c r="AU11" s="8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5"/>
  <sheetViews>
    <sheetView rightToLeft="1" view="pageBreakPreview" topLeftCell="Q22" zoomScaleNormal="100" zoomScaleSheetLayoutView="100" workbookViewId="0">
      <selection activeCell="Q21" sqref="Q21"/>
    </sheetView>
  </sheetViews>
  <sheetFormatPr defaultRowHeight="30" customHeight="1" x14ac:dyDescent="0.2"/>
  <cols>
    <col min="1" max="1" width="5.140625" style="12" customWidth="1"/>
    <col min="2" max="2" width="27.140625" style="12" customWidth="1"/>
    <col min="3" max="3" width="0.7109375" style="12" customWidth="1"/>
    <col min="4" max="4" width="2.5703125" style="55" customWidth="1"/>
    <col min="5" max="5" width="10.42578125" style="55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5" customWidth="1"/>
    <col min="22" max="22" width="0.5703125" style="55" customWidth="1"/>
    <col min="23" max="23" width="20.42578125" style="55" bestFit="1" customWidth="1"/>
    <col min="24" max="24" width="0.7109375" style="55" customWidth="1"/>
    <col min="25" max="25" width="18" style="55" customWidth="1"/>
    <col min="26" max="26" width="0.7109375" style="55" customWidth="1"/>
    <col min="27" max="27" width="14.140625" style="55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102" bestFit="1" customWidth="1"/>
    <col min="33" max="33" width="9.5703125" style="102" bestFit="1" customWidth="1"/>
    <col min="34" max="16384" width="9.140625" style="12"/>
  </cols>
  <sheetData>
    <row r="1" spans="1:34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</row>
    <row r="2" spans="1:34" ht="30" customHeight="1" x14ac:dyDescent="0.2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</row>
    <row r="3" spans="1:34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</row>
    <row r="4" spans="1:34" s="13" customFormat="1" ht="30" customHeight="1" x14ac:dyDescent="0.2">
      <c r="A4" s="324" t="s">
        <v>152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D4" s="45"/>
      <c r="AE4" s="121"/>
      <c r="AF4" s="121"/>
      <c r="AG4" s="121"/>
    </row>
    <row r="5" spans="1:34" ht="30" customHeight="1" x14ac:dyDescent="0.2">
      <c r="D5" s="123"/>
      <c r="E5" s="326" t="s">
        <v>207</v>
      </c>
      <c r="F5" s="326"/>
      <c r="G5" s="326"/>
      <c r="H5" s="326"/>
      <c r="I5" s="326"/>
      <c r="K5" s="357" t="s">
        <v>2</v>
      </c>
      <c r="L5" s="357"/>
      <c r="M5" s="357"/>
      <c r="N5" s="357"/>
      <c r="O5" s="357"/>
      <c r="P5" s="357"/>
      <c r="Q5" s="357"/>
      <c r="S5" s="326" t="s">
        <v>239</v>
      </c>
      <c r="T5" s="326"/>
      <c r="U5" s="326"/>
      <c r="V5" s="326"/>
      <c r="W5" s="326"/>
      <c r="X5" s="326"/>
      <c r="Y5" s="326"/>
      <c r="Z5" s="326"/>
      <c r="AA5" s="326"/>
    </row>
    <row r="6" spans="1:34" ht="30" customHeight="1" x14ac:dyDescent="0.2">
      <c r="D6" s="325" t="s">
        <v>27</v>
      </c>
      <c r="E6" s="325"/>
      <c r="F6" s="26"/>
      <c r="G6" s="358" t="s">
        <v>7</v>
      </c>
      <c r="H6" s="26"/>
      <c r="I6" s="358" t="s">
        <v>8</v>
      </c>
      <c r="K6" s="327" t="s">
        <v>24</v>
      </c>
      <c r="L6" s="327"/>
      <c r="M6" s="327"/>
      <c r="N6" s="26"/>
      <c r="O6" s="327" t="s">
        <v>25</v>
      </c>
      <c r="P6" s="327"/>
      <c r="Q6" s="327"/>
      <c r="S6" s="358" t="s">
        <v>6</v>
      </c>
      <c r="T6" s="26"/>
      <c r="U6" s="334" t="s">
        <v>175</v>
      </c>
      <c r="V6" s="82"/>
      <c r="W6" s="336" t="s">
        <v>7</v>
      </c>
      <c r="X6" s="82"/>
      <c r="Y6" s="336" t="s">
        <v>8</v>
      </c>
      <c r="Z6" s="82"/>
      <c r="AA6" s="334" t="s">
        <v>11</v>
      </c>
    </row>
    <row r="7" spans="1:34" ht="30" customHeight="1" x14ac:dyDescent="0.2">
      <c r="A7" s="326" t="s">
        <v>26</v>
      </c>
      <c r="B7" s="326"/>
      <c r="D7" s="325"/>
      <c r="E7" s="325"/>
      <c r="G7" s="345"/>
      <c r="I7" s="345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45"/>
      <c r="U7" s="335"/>
      <c r="W7" s="337"/>
      <c r="Y7" s="337"/>
      <c r="AA7" s="335"/>
    </row>
    <row r="8" spans="1:34" ht="30" customHeight="1" x14ac:dyDescent="0.2">
      <c r="A8" s="330" t="s">
        <v>230</v>
      </c>
      <c r="B8" s="330"/>
      <c r="C8" s="187"/>
      <c r="D8" s="355">
        <v>486982</v>
      </c>
      <c r="E8" s="355"/>
      <c r="F8" s="193"/>
      <c r="G8" s="194">
        <v>4875468990</v>
      </c>
      <c r="H8" s="193"/>
      <c r="I8" s="194">
        <v>7534393450</v>
      </c>
      <c r="J8" s="307">
        <v>6595634292</v>
      </c>
      <c r="K8" s="194">
        <v>0</v>
      </c>
      <c r="L8" s="193"/>
      <c r="M8" s="194">
        <v>0</v>
      </c>
      <c r="N8" s="193"/>
      <c r="O8" s="194">
        <v>0</v>
      </c>
      <c r="P8" s="193"/>
      <c r="Q8" s="195">
        <v>0</v>
      </c>
      <c r="R8" s="193"/>
      <c r="S8" s="194">
        <f t="shared" ref="S8:S16" si="0">D8+K8-O8</f>
        <v>486982</v>
      </c>
      <c r="T8" s="193"/>
      <c r="U8" s="308">
        <v>15730</v>
      </c>
      <c r="V8" s="193"/>
      <c r="W8" s="194">
        <v>4875468990</v>
      </c>
      <c r="X8" s="193"/>
      <c r="Y8" s="194">
        <v>7651130341</v>
      </c>
      <c r="Z8" s="193"/>
      <c r="AA8" s="196">
        <f t="shared" ref="AA8:AA22" si="1">Y8/9330406707727</f>
        <v>8.2002109668635314E-4</v>
      </c>
      <c r="AC8" s="309">
        <v>7325921202288</v>
      </c>
    </row>
    <row r="9" spans="1:34" ht="30" customHeight="1" x14ac:dyDescent="0.2">
      <c r="A9" s="330" t="s">
        <v>229</v>
      </c>
      <c r="B9" s="330"/>
      <c r="C9" s="187"/>
      <c r="D9" s="353">
        <v>8828156</v>
      </c>
      <c r="E9" s="353"/>
      <c r="F9" s="193"/>
      <c r="G9" s="194">
        <v>98092204863</v>
      </c>
      <c r="H9" s="193"/>
      <c r="I9" s="194">
        <v>113307092457</v>
      </c>
      <c r="J9" s="193"/>
      <c r="K9" s="194">
        <v>0</v>
      </c>
      <c r="L9" s="193"/>
      <c r="M9" s="194">
        <v>0</v>
      </c>
      <c r="N9" s="193"/>
      <c r="O9" s="194">
        <v>0</v>
      </c>
      <c r="P9" s="193"/>
      <c r="Q9" s="194">
        <v>0</v>
      </c>
      <c r="R9" s="193"/>
      <c r="S9" s="194">
        <f t="shared" si="0"/>
        <v>8828156</v>
      </c>
      <c r="T9" s="193"/>
      <c r="U9" s="24">
        <v>12290</v>
      </c>
      <c r="V9" s="193"/>
      <c r="W9" s="194">
        <v>98092204863</v>
      </c>
      <c r="X9" s="193"/>
      <c r="Y9" s="194">
        <v>108369195821</v>
      </c>
      <c r="Z9" s="193"/>
      <c r="AA9" s="196">
        <f>Y9/9330406707727</f>
        <v>1.1614627230692289E-2</v>
      </c>
      <c r="AE9" s="197"/>
      <c r="AF9" s="197"/>
      <c r="AG9" s="197"/>
      <c r="AH9" s="198"/>
    </row>
    <row r="10" spans="1:34" ht="30" customHeight="1" x14ac:dyDescent="0.2">
      <c r="A10" s="330" t="s">
        <v>246</v>
      </c>
      <c r="B10" s="330"/>
      <c r="C10" s="187"/>
      <c r="D10" s="353">
        <v>0</v>
      </c>
      <c r="E10" s="353"/>
      <c r="F10" s="193"/>
      <c r="G10" s="194">
        <v>0</v>
      </c>
      <c r="H10" s="193"/>
      <c r="I10" s="194">
        <v>0</v>
      </c>
      <c r="J10" s="193"/>
      <c r="K10" s="194">
        <v>4000000</v>
      </c>
      <c r="L10" s="193"/>
      <c r="M10" s="194">
        <v>40000000000</v>
      </c>
      <c r="N10" s="193"/>
      <c r="O10" s="194">
        <v>0</v>
      </c>
      <c r="P10" s="193"/>
      <c r="Q10" s="194">
        <v>0</v>
      </c>
      <c r="R10" s="193"/>
      <c r="S10" s="194">
        <v>4000000</v>
      </c>
      <c r="T10" s="193"/>
      <c r="U10" s="24">
        <v>10000</v>
      </c>
      <c r="V10" s="193"/>
      <c r="W10" s="194">
        <v>40000000000</v>
      </c>
      <c r="X10" s="193"/>
      <c r="Y10" s="194">
        <v>39952500000</v>
      </c>
      <c r="Z10" s="193"/>
      <c r="AA10" s="196">
        <f t="shared" si="1"/>
        <v>4.2819676838859802E-3</v>
      </c>
      <c r="AE10" s="197"/>
      <c r="AF10" s="197"/>
      <c r="AG10" s="197"/>
      <c r="AH10" s="198"/>
    </row>
    <row r="11" spans="1:34" ht="30" customHeight="1" x14ac:dyDescent="0.5">
      <c r="A11" s="330" t="s">
        <v>231</v>
      </c>
      <c r="B11" s="330"/>
      <c r="C11" s="187"/>
      <c r="D11" s="353">
        <v>740000</v>
      </c>
      <c r="E11" s="353"/>
      <c r="F11" s="24"/>
      <c r="G11" s="194">
        <v>10023814152</v>
      </c>
      <c r="H11" s="194"/>
      <c r="I11" s="194">
        <v>12284195175</v>
      </c>
      <c r="J11" s="194"/>
      <c r="K11" s="194">
        <v>0</v>
      </c>
      <c r="L11" s="193"/>
      <c r="M11" s="194">
        <v>0</v>
      </c>
      <c r="N11" s="193"/>
      <c r="O11" s="194">
        <v>0</v>
      </c>
      <c r="P11" s="193"/>
      <c r="Q11" s="194">
        <v>0</v>
      </c>
      <c r="R11" s="193"/>
      <c r="S11" s="194">
        <f t="shared" si="0"/>
        <v>740000</v>
      </c>
      <c r="T11" s="193"/>
      <c r="U11" s="24">
        <v>16550</v>
      </c>
      <c r="V11" s="193"/>
      <c r="W11" s="194">
        <v>10023814152</v>
      </c>
      <c r="X11" s="193"/>
      <c r="Y11" s="194">
        <v>12232456688</v>
      </c>
      <c r="Z11" s="193"/>
      <c r="AA11" s="196">
        <f t="shared" si="1"/>
        <v>1.3110314556673784E-3</v>
      </c>
      <c r="AC11" s="89"/>
      <c r="AE11" s="197"/>
      <c r="AF11" s="197"/>
      <c r="AG11" s="197"/>
    </row>
    <row r="12" spans="1:34" ht="30" customHeight="1" x14ac:dyDescent="0.5">
      <c r="A12" s="330" t="s">
        <v>232</v>
      </c>
      <c r="B12" s="330"/>
      <c r="C12" s="187"/>
      <c r="D12" s="353">
        <v>105589</v>
      </c>
      <c r="E12" s="353"/>
      <c r="F12" s="193"/>
      <c r="G12" s="194">
        <v>31087443439</v>
      </c>
      <c r="H12" s="194"/>
      <c r="I12" s="194">
        <v>29950611474</v>
      </c>
      <c r="J12" s="194"/>
      <c r="K12" s="194">
        <v>21245</v>
      </c>
      <c r="L12" s="193"/>
      <c r="M12" s="194">
        <v>5855488034</v>
      </c>
      <c r="N12" s="193"/>
      <c r="O12" s="194">
        <v>0</v>
      </c>
      <c r="P12" s="193"/>
      <c r="Q12" s="194">
        <v>0</v>
      </c>
      <c r="R12" s="193"/>
      <c r="S12" s="194">
        <f t="shared" si="0"/>
        <v>126834</v>
      </c>
      <c r="T12" s="193"/>
      <c r="U12" s="24">
        <v>260400</v>
      </c>
      <c r="V12" s="193"/>
      <c r="W12" s="194">
        <f>G12+M12</f>
        <v>36942931473</v>
      </c>
      <c r="X12" s="193"/>
      <c r="Y12" s="194">
        <v>32988353356</v>
      </c>
      <c r="Z12" s="193"/>
      <c r="AA12" s="196">
        <f t="shared" si="1"/>
        <v>3.535575070771632E-3</v>
      </c>
      <c r="AC12" s="44"/>
      <c r="AE12" s="197"/>
      <c r="AF12" s="197"/>
      <c r="AG12" s="197"/>
    </row>
    <row r="13" spans="1:34" ht="30" customHeight="1" x14ac:dyDescent="0.5">
      <c r="A13" s="330" t="s">
        <v>233</v>
      </c>
      <c r="B13" s="330"/>
      <c r="C13" s="187"/>
      <c r="D13" s="353">
        <v>58881</v>
      </c>
      <c r="E13" s="353"/>
      <c r="F13" s="193"/>
      <c r="G13" s="194">
        <v>10529745713</v>
      </c>
      <c r="H13" s="194"/>
      <c r="I13" s="194">
        <v>10003764506</v>
      </c>
      <c r="J13" s="194"/>
      <c r="K13" s="194">
        <v>16632</v>
      </c>
      <c r="L13" s="193"/>
      <c r="M13" s="194">
        <v>2733663252</v>
      </c>
      <c r="N13" s="193"/>
      <c r="O13" s="194">
        <v>0</v>
      </c>
      <c r="P13" s="193"/>
      <c r="Q13" s="194">
        <v>0</v>
      </c>
      <c r="R13" s="193"/>
      <c r="S13" s="194">
        <f t="shared" si="0"/>
        <v>75513</v>
      </c>
      <c r="T13" s="193"/>
      <c r="U13" s="24">
        <v>169030</v>
      </c>
      <c r="V13" s="193"/>
      <c r="W13" s="194">
        <f>G13+M13</f>
        <v>13263408965</v>
      </c>
      <c r="X13" s="193"/>
      <c r="Y13" s="194">
        <v>12748805185</v>
      </c>
      <c r="Z13" s="193"/>
      <c r="AA13" s="196">
        <f t="shared" si="1"/>
        <v>1.3663718618441407E-3</v>
      </c>
      <c r="AC13" s="44"/>
      <c r="AE13" s="197"/>
      <c r="AF13" s="197"/>
      <c r="AG13" s="197"/>
    </row>
    <row r="14" spans="1:34" ht="30" customHeight="1" x14ac:dyDescent="0.5">
      <c r="A14" s="330" t="s">
        <v>187</v>
      </c>
      <c r="B14" s="330"/>
      <c r="C14" s="24"/>
      <c r="D14" s="353">
        <v>2000000</v>
      </c>
      <c r="E14" s="353"/>
      <c r="F14" s="194"/>
      <c r="G14" s="194">
        <v>25393422240</v>
      </c>
      <c r="H14" s="194"/>
      <c r="I14" s="194">
        <v>26268768750</v>
      </c>
      <c r="J14" s="194"/>
      <c r="K14" s="194">
        <v>0</v>
      </c>
      <c r="L14" s="193"/>
      <c r="M14" s="194">
        <v>0</v>
      </c>
      <c r="N14" s="193"/>
      <c r="O14" s="194">
        <v>0</v>
      </c>
      <c r="P14" s="194"/>
      <c r="Q14" s="194">
        <v>0</v>
      </c>
      <c r="R14" s="194"/>
      <c r="S14" s="194">
        <f t="shared" si="0"/>
        <v>2000000</v>
      </c>
      <c r="T14" s="193"/>
      <c r="U14" s="24">
        <v>12765</v>
      </c>
      <c r="V14" s="193"/>
      <c r="W14" s="194">
        <v>25393422240</v>
      </c>
      <c r="X14" s="193"/>
      <c r="Y14" s="194">
        <v>25499683125</v>
      </c>
      <c r="Z14" s="193"/>
      <c r="AA14" s="196">
        <f t="shared" si="1"/>
        <v>2.732965874240227E-3</v>
      </c>
      <c r="AC14" s="44"/>
      <c r="AE14" s="197"/>
      <c r="AF14" s="197"/>
      <c r="AG14" s="197"/>
    </row>
    <row r="15" spans="1:34" ht="30" customHeight="1" x14ac:dyDescent="0.5">
      <c r="A15" s="330" t="s">
        <v>188</v>
      </c>
      <c r="B15" s="330"/>
      <c r="C15" s="24"/>
      <c r="D15" s="353">
        <v>512000</v>
      </c>
      <c r="E15" s="353"/>
      <c r="F15" s="24"/>
      <c r="G15" s="194">
        <v>9988917716</v>
      </c>
      <c r="H15" s="194"/>
      <c r="I15" s="194">
        <v>11480750400</v>
      </c>
      <c r="J15" s="194"/>
      <c r="K15" s="194">
        <v>0</v>
      </c>
      <c r="L15" s="193"/>
      <c r="M15" s="194">
        <v>0</v>
      </c>
      <c r="N15" s="193"/>
      <c r="O15" s="194">
        <v>0</v>
      </c>
      <c r="P15" s="194"/>
      <c r="Q15" s="194">
        <v>0</v>
      </c>
      <c r="R15" s="194"/>
      <c r="S15" s="194">
        <f t="shared" si="0"/>
        <v>512000</v>
      </c>
      <c r="T15" s="193"/>
      <c r="U15" s="24">
        <v>22820</v>
      </c>
      <c r="V15" s="193"/>
      <c r="W15" s="194">
        <v>9988917716</v>
      </c>
      <c r="X15" s="193"/>
      <c r="Y15" s="194">
        <v>11219940480</v>
      </c>
      <c r="Z15" s="193"/>
      <c r="AA15" s="196">
        <f t="shared" si="1"/>
        <v>1.2025135486010677E-3</v>
      </c>
      <c r="AC15" s="44"/>
      <c r="AE15" s="197"/>
      <c r="AF15" s="197"/>
      <c r="AG15" s="197"/>
    </row>
    <row r="16" spans="1:34" ht="30" customHeight="1" x14ac:dyDescent="0.5">
      <c r="A16" s="330" t="s">
        <v>189</v>
      </c>
      <c r="B16" s="330"/>
      <c r="C16" s="24"/>
      <c r="D16" s="353">
        <v>295388</v>
      </c>
      <c r="E16" s="353"/>
      <c r="F16" s="194"/>
      <c r="G16" s="194">
        <v>7175089764</v>
      </c>
      <c r="H16" s="194"/>
      <c r="I16" s="194">
        <v>7424095768</v>
      </c>
      <c r="J16" s="194"/>
      <c r="K16" s="194">
        <v>149461</v>
      </c>
      <c r="L16" s="193"/>
      <c r="M16" s="194">
        <v>3835135996</v>
      </c>
      <c r="N16" s="193"/>
      <c r="O16" s="194">
        <v>0</v>
      </c>
      <c r="P16" s="194"/>
      <c r="Q16" s="194">
        <v>0</v>
      </c>
      <c r="R16" s="194"/>
      <c r="S16" s="194">
        <f t="shared" si="0"/>
        <v>444849</v>
      </c>
      <c r="T16" s="193"/>
      <c r="U16" s="24">
        <v>25880</v>
      </c>
      <c r="V16" s="193"/>
      <c r="W16" s="194">
        <f>G16+M16</f>
        <v>11010225760</v>
      </c>
      <c r="X16" s="193"/>
      <c r="Y16" s="194">
        <v>11505079352</v>
      </c>
      <c r="Z16" s="193"/>
      <c r="AA16" s="196">
        <f t="shared" si="1"/>
        <v>1.2330737246932697E-3</v>
      </c>
      <c r="AC16" s="44"/>
      <c r="AE16" s="197"/>
      <c r="AF16" s="197"/>
      <c r="AG16" s="197"/>
    </row>
    <row r="17" spans="1:33" ht="30" customHeight="1" x14ac:dyDescent="0.5">
      <c r="A17" s="330" t="s">
        <v>28</v>
      </c>
      <c r="B17" s="330"/>
      <c r="C17" s="24"/>
      <c r="D17" s="352">
        <v>6502918</v>
      </c>
      <c r="E17" s="352"/>
      <c r="F17" s="194">
        <v>0</v>
      </c>
      <c r="G17" s="194">
        <v>99999987157</v>
      </c>
      <c r="H17" s="194"/>
      <c r="I17" s="194">
        <v>100827743590</v>
      </c>
      <c r="J17" s="194"/>
      <c r="K17" s="194">
        <v>0</v>
      </c>
      <c r="L17" s="193"/>
      <c r="M17" s="194">
        <v>0</v>
      </c>
      <c r="N17" s="193"/>
      <c r="O17" s="194">
        <v>0</v>
      </c>
      <c r="P17" s="194"/>
      <c r="Q17" s="194">
        <v>0</v>
      </c>
      <c r="R17" s="194"/>
      <c r="S17" s="194">
        <f>D17+K17-O17</f>
        <v>6502918</v>
      </c>
      <c r="T17" s="193"/>
      <c r="U17" s="24">
        <v>15779</v>
      </c>
      <c r="V17" s="193"/>
      <c r="W17" s="194">
        <v>99999987157</v>
      </c>
      <c r="X17" s="193"/>
      <c r="Y17" s="194">
        <v>103370384528</v>
      </c>
      <c r="Z17" s="193"/>
      <c r="AA17" s="196">
        <f t="shared" si="1"/>
        <v>1.1078872311363829E-2</v>
      </c>
      <c r="AC17" s="44"/>
      <c r="AE17" s="197"/>
      <c r="AF17" s="197"/>
      <c r="AG17" s="197"/>
    </row>
    <row r="18" spans="1:33" ht="30" customHeight="1" x14ac:dyDescent="0.5">
      <c r="A18" s="330" t="s">
        <v>215</v>
      </c>
      <c r="B18" s="330"/>
      <c r="C18" s="24"/>
      <c r="D18" s="352">
        <v>639</v>
      </c>
      <c r="E18" s="352"/>
      <c r="F18" s="194"/>
      <c r="G18" s="194">
        <v>20994309</v>
      </c>
      <c r="H18" s="194"/>
      <c r="I18" s="194">
        <v>20977270</v>
      </c>
      <c r="J18" s="194"/>
      <c r="K18" s="194">
        <v>441</v>
      </c>
      <c r="L18" s="193"/>
      <c r="M18" s="194">
        <v>14536385</v>
      </c>
      <c r="N18" s="193"/>
      <c r="O18" s="194">
        <v>100</v>
      </c>
      <c r="P18" s="194"/>
      <c r="Q18" s="194">
        <v>3296522</v>
      </c>
      <c r="R18" s="194"/>
      <c r="S18" s="194">
        <f>D18+K18-O18</f>
        <v>980</v>
      </c>
      <c r="T18" s="193"/>
      <c r="U18" s="24">
        <v>32439</v>
      </c>
      <c r="V18" s="193"/>
      <c r="W18" s="194">
        <v>32240815</v>
      </c>
      <c r="X18" s="193"/>
      <c r="Y18" s="194">
        <v>31769199</v>
      </c>
      <c r="Z18" s="193"/>
      <c r="AA18" s="199">
        <f t="shared" si="1"/>
        <v>3.4049104176445232E-6</v>
      </c>
      <c r="AC18" s="44"/>
      <c r="AE18" s="197"/>
      <c r="AF18" s="197"/>
      <c r="AG18" s="197"/>
    </row>
    <row r="19" spans="1:33" ht="30" customHeight="1" x14ac:dyDescent="0.5">
      <c r="A19" s="330" t="s">
        <v>216</v>
      </c>
      <c r="B19" s="330"/>
      <c r="C19" s="24"/>
      <c r="D19" s="352">
        <v>1000000</v>
      </c>
      <c r="E19" s="352"/>
      <c r="F19" s="194"/>
      <c r="G19" s="194">
        <v>18650609633</v>
      </c>
      <c r="H19" s="194"/>
      <c r="I19" s="194">
        <v>19576725000</v>
      </c>
      <c r="J19" s="194"/>
      <c r="K19" s="194">
        <v>0</v>
      </c>
      <c r="L19" s="193"/>
      <c r="M19" s="194">
        <v>0</v>
      </c>
      <c r="N19" s="193"/>
      <c r="O19" s="194">
        <v>0</v>
      </c>
      <c r="P19" s="194"/>
      <c r="Q19" s="194">
        <v>0</v>
      </c>
      <c r="R19" s="194"/>
      <c r="S19" s="194">
        <f t="shared" ref="S19:S23" si="2">D19+K19-O19</f>
        <v>1000000</v>
      </c>
      <c r="T19" s="193"/>
      <c r="U19" s="24">
        <v>18366</v>
      </c>
      <c r="V19" s="193"/>
      <c r="W19" s="194">
        <v>18650609633</v>
      </c>
      <c r="X19" s="193"/>
      <c r="Y19" s="194">
        <v>18344190375</v>
      </c>
      <c r="Z19" s="193"/>
      <c r="AA19" s="199">
        <f t="shared" si="1"/>
        <v>1.9660654620562482E-3</v>
      </c>
      <c r="AC19" s="44"/>
      <c r="AE19" s="197"/>
      <c r="AF19" s="197"/>
      <c r="AG19" s="197"/>
    </row>
    <row r="20" spans="1:33" ht="30" customHeight="1" x14ac:dyDescent="0.5">
      <c r="A20" s="330" t="s">
        <v>217</v>
      </c>
      <c r="B20" s="330"/>
      <c r="C20" s="24"/>
      <c r="D20" s="352">
        <v>2913397</v>
      </c>
      <c r="E20" s="352"/>
      <c r="F20" s="194"/>
      <c r="G20" s="194">
        <v>30035016637</v>
      </c>
      <c r="H20" s="194"/>
      <c r="I20" s="194">
        <v>30843063366</v>
      </c>
      <c r="J20" s="194"/>
      <c r="K20" s="194">
        <v>840000</v>
      </c>
      <c r="L20" s="193"/>
      <c r="M20" s="194">
        <v>10000301637</v>
      </c>
      <c r="N20" s="193"/>
      <c r="O20" s="194">
        <v>0</v>
      </c>
      <c r="P20" s="194"/>
      <c r="Q20" s="194">
        <v>0</v>
      </c>
      <c r="R20" s="194"/>
      <c r="S20" s="194">
        <f t="shared" si="2"/>
        <v>3753397</v>
      </c>
      <c r="T20" s="193"/>
      <c r="U20" s="24">
        <v>13700</v>
      </c>
      <c r="V20" s="193"/>
      <c r="W20" s="194">
        <f>G20+M20</f>
        <v>40035318274</v>
      </c>
      <c r="X20" s="193"/>
      <c r="Y20" s="194">
        <v>51115580744</v>
      </c>
      <c r="Z20" s="193"/>
      <c r="AA20" s="196">
        <f t="shared" si="1"/>
        <v>5.4783872070301607E-3</v>
      </c>
      <c r="AC20" s="44"/>
      <c r="AE20" s="197"/>
      <c r="AF20" s="197"/>
      <c r="AG20" s="197"/>
    </row>
    <row r="21" spans="1:33" ht="30" customHeight="1" x14ac:dyDescent="0.5">
      <c r="A21" s="330" t="s">
        <v>234</v>
      </c>
      <c r="B21" s="330"/>
      <c r="C21" s="24"/>
      <c r="D21" s="352">
        <v>4913374</v>
      </c>
      <c r="E21" s="352"/>
      <c r="F21" s="194"/>
      <c r="G21" s="194">
        <v>63700893230</v>
      </c>
      <c r="H21" s="194"/>
      <c r="I21" s="194">
        <v>61442392892</v>
      </c>
      <c r="J21" s="194"/>
      <c r="K21" s="194">
        <v>0</v>
      </c>
      <c r="L21" s="193"/>
      <c r="M21" s="194">
        <v>0</v>
      </c>
      <c r="N21" s="193"/>
      <c r="O21" s="194">
        <v>0</v>
      </c>
      <c r="P21" s="194"/>
      <c r="Q21" s="194">
        <v>0</v>
      </c>
      <c r="R21" s="194"/>
      <c r="S21" s="194">
        <f t="shared" si="2"/>
        <v>4913374</v>
      </c>
      <c r="T21" s="193"/>
      <c r="U21" s="24">
        <v>12376</v>
      </c>
      <c r="V21" s="193"/>
      <c r="W21" s="194">
        <v>63700893230</v>
      </c>
      <c r="X21" s="193"/>
      <c r="Y21" s="194">
        <v>60735707223</v>
      </c>
      <c r="Z21" s="193"/>
      <c r="AA21" s="196">
        <f t="shared" si="1"/>
        <v>6.5094383477090631E-3</v>
      </c>
      <c r="AC21" s="44"/>
      <c r="AE21" s="197"/>
      <c r="AF21" s="197"/>
      <c r="AG21" s="197"/>
    </row>
    <row r="22" spans="1:33" ht="30" customHeight="1" x14ac:dyDescent="0.5">
      <c r="A22" s="330" t="s">
        <v>247</v>
      </c>
      <c r="B22" s="330"/>
      <c r="C22" s="24"/>
      <c r="D22" s="353">
        <v>0</v>
      </c>
      <c r="E22" s="353"/>
      <c r="F22" s="194"/>
      <c r="G22" s="194">
        <v>0</v>
      </c>
      <c r="H22" s="194"/>
      <c r="I22" s="194">
        <v>0</v>
      </c>
      <c r="J22" s="194"/>
      <c r="K22" s="194">
        <v>1000000</v>
      </c>
      <c r="L22" s="193"/>
      <c r="M22" s="194">
        <v>14618938315</v>
      </c>
      <c r="N22" s="193"/>
      <c r="O22" s="194">
        <v>0</v>
      </c>
      <c r="P22" s="194"/>
      <c r="Q22" s="194">
        <v>0</v>
      </c>
      <c r="R22" s="194"/>
      <c r="S22" s="194">
        <f t="shared" si="2"/>
        <v>1000000</v>
      </c>
      <c r="T22" s="193"/>
      <c r="U22" s="24">
        <v>14535</v>
      </c>
      <c r="V22" s="193"/>
      <c r="W22" s="194">
        <v>14618938315</v>
      </c>
      <c r="X22" s="193"/>
      <c r="Y22" s="194">
        <v>14517739688</v>
      </c>
      <c r="Z22" s="193"/>
      <c r="AA22" s="196">
        <f t="shared" si="1"/>
        <v>1.5559600071856565E-3</v>
      </c>
      <c r="AC22" s="44"/>
      <c r="AE22" s="197"/>
      <c r="AF22" s="197"/>
      <c r="AG22" s="197"/>
    </row>
    <row r="23" spans="1:33" ht="30" customHeight="1" x14ac:dyDescent="0.5">
      <c r="A23" s="330" t="s">
        <v>182</v>
      </c>
      <c r="B23" s="330"/>
      <c r="C23" s="187"/>
      <c r="D23" s="356">
        <v>5241259</v>
      </c>
      <c r="E23" s="356"/>
      <c r="F23" s="194"/>
      <c r="G23" s="194">
        <v>104394453335</v>
      </c>
      <c r="H23" s="194"/>
      <c r="I23" s="194">
        <v>111701711808</v>
      </c>
      <c r="J23" s="194"/>
      <c r="K23" s="194">
        <v>4680694</v>
      </c>
      <c r="L23" s="193"/>
      <c r="M23" s="194">
        <v>99999984859</v>
      </c>
      <c r="N23" s="193"/>
      <c r="O23" s="352">
        <v>0</v>
      </c>
      <c r="P23" s="352"/>
      <c r="Q23" s="352">
        <v>0</v>
      </c>
      <c r="R23" s="352"/>
      <c r="S23" s="194">
        <f t="shared" si="2"/>
        <v>9921953</v>
      </c>
      <c r="T23" s="193"/>
      <c r="U23" s="24">
        <v>21850</v>
      </c>
      <c r="V23" s="193"/>
      <c r="W23" s="194">
        <v>204394438193</v>
      </c>
      <c r="X23" s="193"/>
      <c r="Y23" s="194">
        <v>216794673050</v>
      </c>
      <c r="Z23" s="193"/>
      <c r="AA23" s="196">
        <f t="shared" ref="AA23" si="3">Y23/9330406707727</f>
        <v>2.3235286503691308E-2</v>
      </c>
      <c r="AC23" s="44"/>
    </row>
    <row r="24" spans="1:33" s="189" customFormat="1" ht="30" customHeight="1" thickBot="1" x14ac:dyDescent="0.25">
      <c r="A24" s="325" t="s">
        <v>12</v>
      </c>
      <c r="B24" s="325"/>
      <c r="D24" s="354">
        <f>SUM(D8:E23)</f>
        <v>33598583</v>
      </c>
      <c r="E24" s="354"/>
      <c r="G24" s="200">
        <f>SUM(G8:G23)</f>
        <v>513968061178</v>
      </c>
      <c r="I24" s="200">
        <f>SUM(I8:I23)</f>
        <v>542666285906</v>
      </c>
      <c r="K24" s="200">
        <f>SUM(K8:K23)</f>
        <v>10708473</v>
      </c>
      <c r="M24" s="201">
        <f>SUM(M8:M23)</f>
        <v>177058048478</v>
      </c>
      <c r="O24" s="201">
        <f>SUM(O8:P23)</f>
        <v>100</v>
      </c>
      <c r="Q24" s="201">
        <f>SUM(Q8:Q23)</f>
        <v>3296522</v>
      </c>
      <c r="S24" s="200">
        <f>SUM(S8:S23)</f>
        <v>44306956</v>
      </c>
      <c r="U24" s="202"/>
      <c r="W24" s="201">
        <f>SUM(W8:W23)</f>
        <v>691022819776</v>
      </c>
      <c r="Y24" s="201">
        <f>SUM(Y8:Y23)</f>
        <v>727077189155</v>
      </c>
      <c r="AA24" s="203">
        <f>SUM(AA8:AA23)</f>
        <v>7.7925562296536244E-2</v>
      </c>
      <c r="AD24" s="204"/>
      <c r="AE24" s="205"/>
      <c r="AF24" s="205"/>
      <c r="AG24" s="205"/>
    </row>
    <row r="25" spans="1:33" ht="30" customHeight="1" thickTop="1" x14ac:dyDescent="0.2"/>
  </sheetData>
  <mergeCells count="54">
    <mergeCell ref="A7:B7"/>
    <mergeCell ref="G6:G7"/>
    <mergeCell ref="I6:I7"/>
    <mergeCell ref="D6:E7"/>
    <mergeCell ref="K6:M6"/>
    <mergeCell ref="A14:B14"/>
    <mergeCell ref="A16:B16"/>
    <mergeCell ref="D16:E16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Y6:Y7"/>
    <mergeCell ref="AA6:AA7"/>
    <mergeCell ref="O6:Q6"/>
    <mergeCell ref="A8:B8"/>
    <mergeCell ref="D8:E8"/>
    <mergeCell ref="A11:B11"/>
    <mergeCell ref="A12:B12"/>
    <mergeCell ref="A13:B13"/>
    <mergeCell ref="D12:E12"/>
    <mergeCell ref="D13:E13"/>
    <mergeCell ref="A9:B9"/>
    <mergeCell ref="D9:E9"/>
    <mergeCell ref="A17:B17"/>
    <mergeCell ref="A18:B18"/>
    <mergeCell ref="D15:E15"/>
    <mergeCell ref="A15:B15"/>
    <mergeCell ref="A24:B24"/>
    <mergeCell ref="D24:E24"/>
    <mergeCell ref="A23:B23"/>
    <mergeCell ref="D23:E23"/>
    <mergeCell ref="D17:E17"/>
    <mergeCell ref="D18:E18"/>
    <mergeCell ref="Q23:R23"/>
    <mergeCell ref="O23:P23"/>
    <mergeCell ref="A10:B10"/>
    <mergeCell ref="D10:E10"/>
    <mergeCell ref="A22:B22"/>
    <mergeCell ref="D22:E22"/>
    <mergeCell ref="D14:E14"/>
    <mergeCell ref="D11:E11"/>
    <mergeCell ref="D19:E19"/>
    <mergeCell ref="D20:E20"/>
    <mergeCell ref="D21:E21"/>
    <mergeCell ref="A19:B19"/>
    <mergeCell ref="A20:B20"/>
    <mergeCell ref="A21:B21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69"/>
  <sheetViews>
    <sheetView rightToLeft="1" view="pageBreakPreview" topLeftCell="A35" zoomScaleNormal="100" zoomScaleSheetLayoutView="100" workbookViewId="0">
      <selection activeCell="O1" sqref="O1"/>
    </sheetView>
  </sheetViews>
  <sheetFormatPr defaultRowHeight="24.95" customHeight="1" x14ac:dyDescent="0.25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8.28515625" style="45" bestFit="1" customWidth="1"/>
    <col min="13" max="13" width="0.28515625" style="12" customWidth="1"/>
    <col min="14" max="14" width="48.28515625" style="160" hidden="1" customWidth="1"/>
    <col min="15" max="15" width="17.85546875" style="155" customWidth="1"/>
    <col min="16" max="16" width="14.140625" style="76" bestFit="1" customWidth="1"/>
    <col min="17" max="17" width="11.5703125" style="69" bestFit="1" customWidth="1"/>
    <col min="18" max="16384" width="9.140625" style="12"/>
  </cols>
  <sheetData>
    <row r="1" spans="1:17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N1" s="156"/>
      <c r="O1" s="152"/>
      <c r="P1" s="74"/>
      <c r="Q1" s="65"/>
    </row>
    <row r="2" spans="1:17" ht="30" customHeight="1" x14ac:dyDescent="0.2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N2" s="157"/>
      <c r="O2" s="153"/>
      <c r="P2" s="74"/>
      <c r="Q2" s="67"/>
    </row>
    <row r="3" spans="1:17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N3" s="157"/>
      <c r="O3" s="153"/>
      <c r="P3" s="74"/>
      <c r="Q3" s="67"/>
    </row>
    <row r="4" spans="1:17" s="13" customFormat="1" ht="30" customHeight="1" x14ac:dyDescent="0.2">
      <c r="A4" s="324" t="s">
        <v>153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N4" s="157"/>
      <c r="O4" s="153"/>
      <c r="P4" s="74"/>
      <c r="Q4" s="67"/>
    </row>
    <row r="5" spans="1:17" ht="30" customHeight="1" x14ac:dyDescent="0.2">
      <c r="A5"/>
      <c r="B5"/>
      <c r="C5"/>
      <c r="D5" s="17" t="s">
        <v>207</v>
      </c>
      <c r="E5"/>
      <c r="F5" s="345" t="s">
        <v>2</v>
      </c>
      <c r="G5" s="345"/>
      <c r="H5" s="345"/>
      <c r="I5"/>
      <c r="J5" s="17" t="s">
        <v>239</v>
      </c>
      <c r="K5"/>
      <c r="L5" s="46"/>
      <c r="M5"/>
      <c r="N5"/>
      <c r="O5"/>
      <c r="P5" s="74"/>
      <c r="Q5" s="67"/>
    </row>
    <row r="6" spans="1:17" ht="30" customHeight="1" x14ac:dyDescent="0.2">
      <c r="A6" s="345" t="s">
        <v>75</v>
      </c>
      <c r="B6" s="345"/>
      <c r="C6"/>
      <c r="D6" s="17" t="s">
        <v>76</v>
      </c>
      <c r="E6"/>
      <c r="F6" s="17" t="s">
        <v>77</v>
      </c>
      <c r="G6"/>
      <c r="H6" s="17" t="s">
        <v>78</v>
      </c>
      <c r="I6"/>
      <c r="J6" s="17" t="s">
        <v>76</v>
      </c>
      <c r="K6"/>
      <c r="L6" s="207" t="s">
        <v>11</v>
      </c>
      <c r="M6"/>
      <c r="N6"/>
      <c r="O6"/>
      <c r="P6" s="74"/>
      <c r="Q6" s="67"/>
    </row>
    <row r="7" spans="1:17" ht="30" customHeight="1" x14ac:dyDescent="0.5">
      <c r="A7" s="360" t="s">
        <v>79</v>
      </c>
      <c r="B7" s="360"/>
      <c r="C7"/>
      <c r="D7" s="70">
        <v>30813903372</v>
      </c>
      <c r="E7"/>
      <c r="F7" s="70">
        <v>2347011706674</v>
      </c>
      <c r="G7"/>
      <c r="H7" s="70">
        <v>2377732425530</v>
      </c>
      <c r="I7"/>
      <c r="J7" s="70">
        <f>D7+F7-H7</f>
        <v>93184516</v>
      </c>
      <c r="K7"/>
      <c r="L7" s="182">
        <f t="shared" ref="L7:L41" si="0">J7/9330406707727</f>
        <v>9.9871869382530779E-6</v>
      </c>
      <c r="M7"/>
      <c r="N7" s="172">
        <v>7325921202288</v>
      </c>
      <c r="O7"/>
      <c r="P7" s="74"/>
      <c r="Q7" s="67"/>
    </row>
    <row r="8" spans="1:17" ht="30" customHeight="1" x14ac:dyDescent="0.2">
      <c r="A8" s="359" t="s">
        <v>190</v>
      </c>
      <c r="B8" s="359"/>
      <c r="C8"/>
      <c r="D8" s="37">
        <v>9737419</v>
      </c>
      <c r="E8"/>
      <c r="F8" s="37">
        <v>18591780817</v>
      </c>
      <c r="G8"/>
      <c r="H8" s="37">
        <v>17965673400</v>
      </c>
      <c r="I8"/>
      <c r="J8" s="37">
        <f t="shared" ref="J8:J41" si="1">D8+F8-H8</f>
        <v>635844836</v>
      </c>
      <c r="K8"/>
      <c r="L8" s="181">
        <f t="shared" si="0"/>
        <v>6.8147601269452003E-5</v>
      </c>
      <c r="M8"/>
      <c r="N8"/>
      <c r="O8"/>
      <c r="P8" s="74"/>
      <c r="Q8" s="67"/>
    </row>
    <row r="9" spans="1:17" ht="30" customHeight="1" x14ac:dyDescent="0.2">
      <c r="A9" s="359" t="s">
        <v>191</v>
      </c>
      <c r="B9" s="359"/>
      <c r="C9"/>
      <c r="D9" s="37">
        <v>50000000</v>
      </c>
      <c r="E9"/>
      <c r="F9" s="37">
        <v>504000</v>
      </c>
      <c r="G9"/>
      <c r="H9" s="37">
        <v>504000</v>
      </c>
      <c r="I9"/>
      <c r="J9" s="37">
        <f t="shared" si="1"/>
        <v>50000000</v>
      </c>
      <c r="K9"/>
      <c r="L9" s="181">
        <f t="shared" si="0"/>
        <v>5.3588232074162822E-6</v>
      </c>
      <c r="M9"/>
      <c r="N9"/>
      <c r="O9"/>
      <c r="P9" s="74"/>
      <c r="Q9" s="67"/>
    </row>
    <row r="10" spans="1:17" ht="30" customHeight="1" x14ac:dyDescent="0.2">
      <c r="A10" s="359" t="s">
        <v>80</v>
      </c>
      <c r="B10" s="359"/>
      <c r="C10"/>
      <c r="D10" s="37">
        <v>69047231907</v>
      </c>
      <c r="E10"/>
      <c r="F10" s="37">
        <v>896480013830</v>
      </c>
      <c r="G10"/>
      <c r="H10" s="37">
        <v>965512904000</v>
      </c>
      <c r="I10"/>
      <c r="J10" s="37">
        <f t="shared" si="1"/>
        <v>14341737</v>
      </c>
      <c r="K10"/>
      <c r="L10" s="181">
        <f t="shared" si="0"/>
        <v>1.5370966614052154E-6</v>
      </c>
      <c r="M10"/>
      <c r="N10"/>
      <c r="O10"/>
      <c r="P10" s="74"/>
      <c r="Q10" s="67"/>
    </row>
    <row r="11" spans="1:17" ht="30" customHeight="1" x14ac:dyDescent="0.2">
      <c r="A11" s="359" t="s">
        <v>81</v>
      </c>
      <c r="B11" s="359"/>
      <c r="C11"/>
      <c r="D11" s="37">
        <v>2268100</v>
      </c>
      <c r="E11"/>
      <c r="F11" s="37">
        <v>7229</v>
      </c>
      <c r="G11"/>
      <c r="H11" s="37">
        <v>504000</v>
      </c>
      <c r="I11"/>
      <c r="J11" s="37">
        <f t="shared" si="1"/>
        <v>1771329</v>
      </c>
      <c r="K11"/>
      <c r="L11" s="181">
        <f t="shared" si="0"/>
        <v>1.8984477906338952E-7</v>
      </c>
      <c r="M11"/>
      <c r="N11"/>
      <c r="O11"/>
      <c r="P11" s="74"/>
      <c r="Q11" s="67"/>
    </row>
    <row r="12" spans="1:17" ht="30" customHeight="1" x14ac:dyDescent="0.2">
      <c r="A12" s="359" t="s">
        <v>82</v>
      </c>
      <c r="B12" s="359"/>
      <c r="C12"/>
      <c r="D12" s="37">
        <v>12543342</v>
      </c>
      <c r="E12"/>
      <c r="F12" s="37">
        <v>49342</v>
      </c>
      <c r="G12"/>
      <c r="H12" s="37">
        <v>504000</v>
      </c>
      <c r="I12"/>
      <c r="J12" s="37">
        <f t="shared" si="1"/>
        <v>12088684</v>
      </c>
      <c r="K12"/>
      <c r="L12" s="181">
        <f t="shared" si="0"/>
        <v>1.295622407326438E-6</v>
      </c>
      <c r="M12"/>
      <c r="N12"/>
      <c r="O12"/>
      <c r="P12" s="74"/>
      <c r="Q12" s="67"/>
    </row>
    <row r="13" spans="1:17" ht="30" customHeight="1" x14ac:dyDescent="0.2">
      <c r="A13" s="359" t="s">
        <v>83</v>
      </c>
      <c r="B13" s="359"/>
      <c r="C13"/>
      <c r="D13" s="37">
        <v>8376278</v>
      </c>
      <c r="E13"/>
      <c r="F13" s="37">
        <v>32352</v>
      </c>
      <c r="G13"/>
      <c r="H13" s="37">
        <v>504000</v>
      </c>
      <c r="I13"/>
      <c r="J13" s="37">
        <f t="shared" si="1"/>
        <v>7904630</v>
      </c>
      <c r="K13"/>
      <c r="L13" s="181">
        <f t="shared" si="0"/>
        <v>8.471902938007794E-7</v>
      </c>
      <c r="M13"/>
      <c r="N13"/>
      <c r="O13"/>
      <c r="P13" s="74"/>
      <c r="Q13" s="67"/>
    </row>
    <row r="14" spans="1:17" ht="30" customHeight="1" x14ac:dyDescent="0.2">
      <c r="A14" s="359" t="s">
        <v>84</v>
      </c>
      <c r="B14" s="359"/>
      <c r="C14"/>
      <c r="D14" s="37">
        <v>2384938</v>
      </c>
      <c r="E14"/>
      <c r="F14" s="37">
        <v>7708</v>
      </c>
      <c r="G14"/>
      <c r="H14" s="37">
        <v>504000</v>
      </c>
      <c r="I14"/>
      <c r="J14" s="37">
        <f t="shared" si="1"/>
        <v>1888646</v>
      </c>
      <c r="K14"/>
      <c r="L14" s="181">
        <f t="shared" si="0"/>
        <v>2.0241840030787864E-7</v>
      </c>
      <c r="M14"/>
      <c r="N14"/>
      <c r="O14"/>
      <c r="P14" s="74"/>
      <c r="Q14" s="67"/>
    </row>
    <row r="15" spans="1:17" ht="30" customHeight="1" x14ac:dyDescent="0.2">
      <c r="A15" s="359" t="s">
        <v>85</v>
      </c>
      <c r="B15" s="359"/>
      <c r="C15"/>
      <c r="D15" s="37">
        <v>19854955</v>
      </c>
      <c r="E15"/>
      <c r="F15" s="37">
        <v>81373</v>
      </c>
      <c r="G15"/>
      <c r="H15" s="37">
        <v>504000</v>
      </c>
      <c r="I15"/>
      <c r="J15" s="37">
        <f t="shared" si="1"/>
        <v>19432328</v>
      </c>
      <c r="K15"/>
      <c r="L15" s="181">
        <f t="shared" si="0"/>
        <v>2.0826882052105049E-6</v>
      </c>
      <c r="M15"/>
      <c r="N15"/>
      <c r="O15"/>
      <c r="P15" s="74"/>
      <c r="Q15" s="67"/>
    </row>
    <row r="16" spans="1:17" ht="30" customHeight="1" x14ac:dyDescent="0.2">
      <c r="A16" s="359" t="s">
        <v>86</v>
      </c>
      <c r="B16" s="359"/>
      <c r="C16"/>
      <c r="D16" s="37">
        <v>2817074</v>
      </c>
      <c r="E16"/>
      <c r="F16" s="37">
        <v>9479</v>
      </c>
      <c r="G16"/>
      <c r="H16" s="37">
        <v>504000</v>
      </c>
      <c r="I16"/>
      <c r="J16" s="37">
        <f t="shared" si="1"/>
        <v>2322553</v>
      </c>
      <c r="K16"/>
      <c r="L16" s="181">
        <f t="shared" si="0"/>
        <v>2.4892301833708621E-7</v>
      </c>
      <c r="M16"/>
      <c r="N16"/>
      <c r="O16"/>
      <c r="P16" s="74"/>
      <c r="Q16" s="67"/>
    </row>
    <row r="17" spans="1:17" ht="30" customHeight="1" x14ac:dyDescent="0.2">
      <c r="A17" s="359" t="s">
        <v>87</v>
      </c>
      <c r="B17" s="359"/>
      <c r="C17"/>
      <c r="D17" s="37">
        <v>7678817</v>
      </c>
      <c r="E17"/>
      <c r="F17" s="37">
        <v>29486</v>
      </c>
      <c r="G17"/>
      <c r="H17" s="37">
        <v>538000</v>
      </c>
      <c r="I17"/>
      <c r="J17" s="37">
        <f t="shared" si="1"/>
        <v>7170303</v>
      </c>
      <c r="K17"/>
      <c r="L17" s="181">
        <f t="shared" si="0"/>
        <v>7.6848772241213189E-7</v>
      </c>
      <c r="M17"/>
      <c r="N17"/>
      <c r="O17"/>
      <c r="P17" s="74"/>
      <c r="Q17" s="67"/>
    </row>
    <row r="18" spans="1:17" ht="30" customHeight="1" x14ac:dyDescent="0.2">
      <c r="A18" s="359" t="s">
        <v>88</v>
      </c>
      <c r="B18" s="359"/>
      <c r="C18"/>
      <c r="D18" s="37">
        <v>10552964</v>
      </c>
      <c r="E18"/>
      <c r="F18" s="37">
        <v>9739732572</v>
      </c>
      <c r="G18"/>
      <c r="H18" s="37">
        <v>9748686000</v>
      </c>
      <c r="I18"/>
      <c r="J18" s="37">
        <f t="shared" si="1"/>
        <v>1599536</v>
      </c>
      <c r="K18"/>
      <c r="L18" s="181">
        <f t="shared" si="0"/>
        <v>1.7143261275795623E-7</v>
      </c>
      <c r="M18"/>
      <c r="N18"/>
      <c r="O18"/>
      <c r="P18" s="74"/>
      <c r="Q18" s="67"/>
    </row>
    <row r="19" spans="1:17" ht="30" customHeight="1" x14ac:dyDescent="0.2">
      <c r="A19" s="359" t="s">
        <v>164</v>
      </c>
      <c r="B19" s="359"/>
      <c r="C19"/>
      <c r="D19" s="37">
        <v>0</v>
      </c>
      <c r="E19"/>
      <c r="F19" s="37">
        <v>0</v>
      </c>
      <c r="G19"/>
      <c r="H19" s="37">
        <v>0</v>
      </c>
      <c r="I19"/>
      <c r="J19" s="37">
        <v>0</v>
      </c>
      <c r="K19"/>
      <c r="L19" s="181">
        <f t="shared" si="0"/>
        <v>0</v>
      </c>
      <c r="M19"/>
      <c r="N19"/>
      <c r="O19"/>
      <c r="P19" s="74"/>
      <c r="Q19" s="67"/>
    </row>
    <row r="20" spans="1:17" ht="30" customHeight="1" x14ac:dyDescent="0.2">
      <c r="A20" s="359" t="s">
        <v>89</v>
      </c>
      <c r="B20" s="359"/>
      <c r="C20"/>
      <c r="D20" s="37">
        <v>73698660684</v>
      </c>
      <c r="E20"/>
      <c r="F20" s="37">
        <v>398527551192</v>
      </c>
      <c r="G20"/>
      <c r="H20" s="37">
        <v>202306800000</v>
      </c>
      <c r="I20"/>
      <c r="J20" s="37">
        <f>D20+F20-H20</f>
        <v>269919411876</v>
      </c>
      <c r="K20"/>
      <c r="L20" s="181">
        <f t="shared" si="0"/>
        <v>2.892900816986526E-2</v>
      </c>
      <c r="M20"/>
      <c r="N20"/>
      <c r="O20"/>
      <c r="P20" s="74"/>
      <c r="Q20" s="67"/>
    </row>
    <row r="21" spans="1:17" ht="30" customHeight="1" x14ac:dyDescent="0.2">
      <c r="A21" s="359" t="s">
        <v>192</v>
      </c>
      <c r="B21" s="359"/>
      <c r="C21"/>
      <c r="D21" s="37">
        <v>0</v>
      </c>
      <c r="E21"/>
      <c r="F21" s="37">
        <v>0</v>
      </c>
      <c r="G21"/>
      <c r="H21" s="37">
        <v>0</v>
      </c>
      <c r="I21"/>
      <c r="J21" s="37">
        <f t="shared" si="1"/>
        <v>0</v>
      </c>
      <c r="K21"/>
      <c r="L21" s="181">
        <f t="shared" si="0"/>
        <v>0</v>
      </c>
      <c r="M21"/>
      <c r="N21"/>
      <c r="O21"/>
      <c r="P21" s="74"/>
      <c r="Q21" s="67"/>
    </row>
    <row r="22" spans="1:17" ht="30" customHeight="1" x14ac:dyDescent="0.2">
      <c r="A22" s="359" t="s">
        <v>193</v>
      </c>
      <c r="B22" s="359"/>
      <c r="C22"/>
      <c r="D22" s="37">
        <v>100000000000</v>
      </c>
      <c r="E22"/>
      <c r="F22" s="37">
        <v>0</v>
      </c>
      <c r="G22"/>
      <c r="H22" s="37">
        <v>0</v>
      </c>
      <c r="I22"/>
      <c r="J22" s="37">
        <f t="shared" si="1"/>
        <v>100000000000</v>
      </c>
      <c r="K22"/>
      <c r="L22" s="181">
        <f t="shared" si="0"/>
        <v>1.0717646414832565E-2</v>
      </c>
      <c r="M22"/>
      <c r="N22"/>
      <c r="O22"/>
      <c r="P22" s="74"/>
      <c r="Q22" s="67"/>
    </row>
    <row r="23" spans="1:17" ht="30" customHeight="1" x14ac:dyDescent="0.2">
      <c r="A23" s="359" t="s">
        <v>194</v>
      </c>
      <c r="B23" s="359"/>
      <c r="C23"/>
      <c r="D23" s="37">
        <v>9840274</v>
      </c>
      <c r="E23"/>
      <c r="F23" s="37">
        <v>40274</v>
      </c>
      <c r="G23"/>
      <c r="H23" s="37">
        <v>504000</v>
      </c>
      <c r="I23"/>
      <c r="J23" s="37">
        <f t="shared" si="1"/>
        <v>9376548</v>
      </c>
      <c r="K23"/>
      <c r="L23" s="181">
        <f t="shared" si="0"/>
        <v>1.0049452605570546E-6</v>
      </c>
      <c r="M23"/>
      <c r="N23"/>
      <c r="O23"/>
      <c r="P23" s="74"/>
      <c r="Q23" s="73"/>
    </row>
    <row r="24" spans="1:17" ht="30" customHeight="1" x14ac:dyDescent="0.2">
      <c r="A24" s="359" t="s">
        <v>195</v>
      </c>
      <c r="B24" s="359"/>
      <c r="C24"/>
      <c r="D24" s="37">
        <v>100000000000</v>
      </c>
      <c r="E24"/>
      <c r="F24" s="37">
        <v>0</v>
      </c>
      <c r="G24"/>
      <c r="H24" s="37">
        <v>55000000000</v>
      </c>
      <c r="I24"/>
      <c r="J24" s="37">
        <f t="shared" si="1"/>
        <v>45000000000</v>
      </c>
      <c r="K24"/>
      <c r="L24" s="181">
        <f t="shared" si="0"/>
        <v>4.8229408866746542E-3</v>
      </c>
      <c r="M24"/>
      <c r="N24"/>
      <c r="O24"/>
      <c r="P24" s="74"/>
      <c r="Q24" s="73"/>
    </row>
    <row r="25" spans="1:17" ht="30" customHeight="1" x14ac:dyDescent="0.2">
      <c r="A25" s="359" t="s">
        <v>196</v>
      </c>
      <c r="B25" s="359"/>
      <c r="C25"/>
      <c r="D25" s="37">
        <v>245000000000</v>
      </c>
      <c r="E25"/>
      <c r="F25" s="37">
        <v>0</v>
      </c>
      <c r="G25"/>
      <c r="H25" s="37">
        <v>0</v>
      </c>
      <c r="I25"/>
      <c r="J25" s="37">
        <f t="shared" si="1"/>
        <v>245000000000</v>
      </c>
      <c r="K25"/>
      <c r="L25" s="181">
        <f t="shared" si="0"/>
        <v>2.6258233716339785E-2</v>
      </c>
      <c r="M25"/>
      <c r="N25"/>
      <c r="O25"/>
      <c r="P25" s="74"/>
      <c r="Q25" s="73"/>
    </row>
    <row r="26" spans="1:17" ht="30" customHeight="1" x14ac:dyDescent="0.2">
      <c r="A26" s="359" t="s">
        <v>197</v>
      </c>
      <c r="B26" s="359"/>
      <c r="C26"/>
      <c r="D26" s="37">
        <v>736000000000</v>
      </c>
      <c r="E26"/>
      <c r="F26" s="37">
        <v>0</v>
      </c>
      <c r="G26"/>
      <c r="H26" s="37">
        <v>105000000000</v>
      </c>
      <c r="I26"/>
      <c r="J26" s="37">
        <f t="shared" si="1"/>
        <v>631000000000</v>
      </c>
      <c r="K26"/>
      <c r="L26" s="181">
        <f t="shared" si="0"/>
        <v>6.7628348877593489E-2</v>
      </c>
      <c r="M26"/>
      <c r="N26"/>
      <c r="O26"/>
      <c r="P26" s="74"/>
      <c r="Q26" s="73"/>
    </row>
    <row r="27" spans="1:17" ht="30" customHeight="1" x14ac:dyDescent="0.2">
      <c r="A27" s="359" t="s">
        <v>198</v>
      </c>
      <c r="B27" s="359"/>
      <c r="C27"/>
      <c r="D27" s="37">
        <v>54000000000</v>
      </c>
      <c r="E27"/>
      <c r="F27" s="37">
        <v>0</v>
      </c>
      <c r="G27"/>
      <c r="H27" s="37">
        <v>0</v>
      </c>
      <c r="I27"/>
      <c r="J27" s="37">
        <f t="shared" si="1"/>
        <v>54000000000</v>
      </c>
      <c r="K27"/>
      <c r="L27" s="181">
        <f t="shared" si="0"/>
        <v>5.7875290640095854E-3</v>
      </c>
      <c r="M27"/>
      <c r="N27"/>
      <c r="O27"/>
      <c r="P27" s="74"/>
      <c r="Q27" s="73"/>
    </row>
    <row r="28" spans="1:17" ht="30" customHeight="1" x14ac:dyDescent="0.2">
      <c r="A28" s="359" t="s">
        <v>199</v>
      </c>
      <c r="B28" s="359"/>
      <c r="C28"/>
      <c r="D28" s="37">
        <v>200000000000</v>
      </c>
      <c r="E28"/>
      <c r="F28" s="37">
        <v>0</v>
      </c>
      <c r="G28"/>
      <c r="H28" s="37">
        <v>0</v>
      </c>
      <c r="I28"/>
      <c r="J28" s="37">
        <f t="shared" si="1"/>
        <v>200000000000</v>
      </c>
      <c r="K28"/>
      <c r="L28" s="181">
        <f t="shared" si="0"/>
        <v>2.143529282966513E-2</v>
      </c>
      <c r="M28"/>
      <c r="N28"/>
      <c r="O28"/>
      <c r="P28" s="74"/>
      <c r="Q28" s="73"/>
    </row>
    <row r="29" spans="1:17" ht="30" customHeight="1" x14ac:dyDescent="0.2">
      <c r="A29" s="359" t="s">
        <v>200</v>
      </c>
      <c r="B29" s="359"/>
      <c r="C29"/>
      <c r="D29" s="37">
        <v>0</v>
      </c>
      <c r="E29"/>
      <c r="F29" s="37">
        <v>0</v>
      </c>
      <c r="G29"/>
      <c r="H29" s="37">
        <v>0</v>
      </c>
      <c r="I29"/>
      <c r="J29" s="37">
        <f t="shared" si="1"/>
        <v>0</v>
      </c>
      <c r="K29"/>
      <c r="L29" s="181">
        <f t="shared" si="0"/>
        <v>0</v>
      </c>
      <c r="M29"/>
      <c r="N29"/>
      <c r="O29"/>
      <c r="P29" s="74"/>
      <c r="Q29" s="73"/>
    </row>
    <row r="30" spans="1:17" ht="30" customHeight="1" x14ac:dyDescent="0.2">
      <c r="A30" s="359" t="s">
        <v>201</v>
      </c>
      <c r="B30" s="359"/>
      <c r="C30"/>
      <c r="D30" s="37">
        <v>0</v>
      </c>
      <c r="E30"/>
      <c r="F30" s="37">
        <v>0</v>
      </c>
      <c r="G30"/>
      <c r="H30" s="37">
        <v>0</v>
      </c>
      <c r="I30"/>
      <c r="J30" s="37">
        <f t="shared" si="1"/>
        <v>0</v>
      </c>
      <c r="K30"/>
      <c r="L30" s="181">
        <f t="shared" si="0"/>
        <v>0</v>
      </c>
      <c r="M30"/>
      <c r="N30"/>
      <c r="O30"/>
      <c r="P30" s="74"/>
      <c r="Q30" s="73"/>
    </row>
    <row r="31" spans="1:17" ht="30" customHeight="1" x14ac:dyDescent="0.2">
      <c r="A31" s="359" t="s">
        <v>202</v>
      </c>
      <c r="B31" s="359"/>
      <c r="C31"/>
      <c r="D31" s="37">
        <v>0</v>
      </c>
      <c r="E31"/>
      <c r="F31" s="37">
        <v>0</v>
      </c>
      <c r="G31"/>
      <c r="H31" s="37">
        <v>0</v>
      </c>
      <c r="I31"/>
      <c r="J31" s="37">
        <f t="shared" si="1"/>
        <v>0</v>
      </c>
      <c r="K31"/>
      <c r="L31" s="181">
        <f t="shared" si="0"/>
        <v>0</v>
      </c>
      <c r="M31"/>
      <c r="N31"/>
      <c r="O31"/>
      <c r="P31" s="74"/>
      <c r="Q31" s="73"/>
    </row>
    <row r="32" spans="1:17" ht="30" customHeight="1" x14ac:dyDescent="0.2">
      <c r="A32" s="359" t="s">
        <v>203</v>
      </c>
      <c r="B32" s="359"/>
      <c r="C32"/>
      <c r="D32" s="37">
        <v>200000000000</v>
      </c>
      <c r="E32"/>
      <c r="F32" s="37">
        <v>0</v>
      </c>
      <c r="G32"/>
      <c r="H32" s="37">
        <v>0</v>
      </c>
      <c r="I32"/>
      <c r="J32" s="37">
        <f t="shared" si="1"/>
        <v>200000000000</v>
      </c>
      <c r="K32"/>
      <c r="L32" s="181">
        <f t="shared" si="0"/>
        <v>2.143529282966513E-2</v>
      </c>
      <c r="M32"/>
      <c r="N32"/>
      <c r="O32"/>
      <c r="P32" s="74"/>
      <c r="Q32" s="73"/>
    </row>
    <row r="33" spans="1:17" ht="30" customHeight="1" x14ac:dyDescent="0.2">
      <c r="A33" s="359" t="s">
        <v>204</v>
      </c>
      <c r="B33" s="359"/>
      <c r="C33"/>
      <c r="D33" s="37">
        <v>100000000000</v>
      </c>
      <c r="E33"/>
      <c r="F33" s="37">
        <v>0</v>
      </c>
      <c r="G33"/>
      <c r="H33" s="37">
        <v>0</v>
      </c>
      <c r="I33"/>
      <c r="J33" s="37">
        <f t="shared" si="1"/>
        <v>100000000000</v>
      </c>
      <c r="K33"/>
      <c r="L33" s="181">
        <f t="shared" si="0"/>
        <v>1.0717646414832565E-2</v>
      </c>
      <c r="M33"/>
      <c r="N33"/>
      <c r="O33"/>
      <c r="P33" s="74"/>
      <c r="Q33" s="73"/>
    </row>
    <row r="34" spans="1:17" ht="30" customHeight="1" x14ac:dyDescent="0.2">
      <c r="A34" s="359" t="s">
        <v>205</v>
      </c>
      <c r="B34" s="359"/>
      <c r="C34"/>
      <c r="D34" s="37">
        <v>200000000000</v>
      </c>
      <c r="E34"/>
      <c r="F34" s="37">
        <v>0</v>
      </c>
      <c r="G34"/>
      <c r="H34" s="37">
        <v>0</v>
      </c>
      <c r="I34"/>
      <c r="J34" s="37">
        <f t="shared" si="1"/>
        <v>200000000000</v>
      </c>
      <c r="K34"/>
      <c r="L34" s="181">
        <f t="shared" si="0"/>
        <v>2.143529282966513E-2</v>
      </c>
      <c r="M34"/>
      <c r="N34"/>
      <c r="O34"/>
      <c r="P34" s="74"/>
      <c r="Q34" s="73"/>
    </row>
    <row r="35" spans="1:17" ht="30" customHeight="1" x14ac:dyDescent="0.2">
      <c r="A35" s="359" t="s">
        <v>218</v>
      </c>
      <c r="B35" s="359"/>
      <c r="C35" s="4"/>
      <c r="D35" s="37">
        <v>500000</v>
      </c>
      <c r="E35"/>
      <c r="F35" s="37">
        <v>18442670956</v>
      </c>
      <c r="G35"/>
      <c r="H35" s="37">
        <v>9210600000</v>
      </c>
      <c r="I35"/>
      <c r="J35" s="37">
        <f t="shared" si="1"/>
        <v>9232570956</v>
      </c>
      <c r="K35"/>
      <c r="L35" s="181">
        <f t="shared" si="0"/>
        <v>9.895143100626066E-4</v>
      </c>
      <c r="M35"/>
      <c r="N35"/>
      <c r="O35"/>
      <c r="P35" s="74"/>
      <c r="Q35" s="73"/>
    </row>
    <row r="36" spans="1:17" ht="30" customHeight="1" x14ac:dyDescent="0.2">
      <c r="A36" s="359" t="s">
        <v>219</v>
      </c>
      <c r="B36" s="359"/>
      <c r="C36"/>
      <c r="D36" s="37">
        <v>500000000000</v>
      </c>
      <c r="E36"/>
      <c r="F36" s="37">
        <v>0</v>
      </c>
      <c r="G36"/>
      <c r="H36" s="37">
        <v>0</v>
      </c>
      <c r="I36"/>
      <c r="J36" s="37">
        <f t="shared" si="1"/>
        <v>500000000000</v>
      </c>
      <c r="K36"/>
      <c r="L36" s="181">
        <f t="shared" si="0"/>
        <v>5.3588232074162828E-2</v>
      </c>
      <c r="M36"/>
      <c r="N36"/>
      <c r="O36"/>
      <c r="P36" s="74"/>
      <c r="Q36" s="73"/>
    </row>
    <row r="37" spans="1:17" ht="30" customHeight="1" x14ac:dyDescent="0.2">
      <c r="A37" s="359" t="s">
        <v>220</v>
      </c>
      <c r="B37" s="359"/>
      <c r="C37"/>
      <c r="D37" s="37">
        <v>150000000000</v>
      </c>
      <c r="E37"/>
      <c r="F37" s="37">
        <v>0</v>
      </c>
      <c r="G37"/>
      <c r="H37" s="37">
        <v>0</v>
      </c>
      <c r="I37"/>
      <c r="J37" s="37">
        <f t="shared" si="1"/>
        <v>150000000000</v>
      </c>
      <c r="K37"/>
      <c r="L37" s="181">
        <f t="shared" si="0"/>
        <v>1.6076469622248849E-2</v>
      </c>
      <c r="M37"/>
      <c r="N37"/>
      <c r="O37"/>
      <c r="P37" s="74"/>
      <c r="Q37" s="73"/>
    </row>
    <row r="38" spans="1:17" ht="30" customHeight="1" x14ac:dyDescent="0.2">
      <c r="A38" s="359" t="s">
        <v>221</v>
      </c>
      <c r="B38" s="359"/>
      <c r="C38"/>
      <c r="D38" s="37">
        <v>200000000000</v>
      </c>
      <c r="E38"/>
      <c r="F38" s="37">
        <v>0</v>
      </c>
      <c r="G38"/>
      <c r="H38" s="37">
        <v>0</v>
      </c>
      <c r="I38"/>
      <c r="J38" s="37">
        <f t="shared" si="1"/>
        <v>200000000000</v>
      </c>
      <c r="K38"/>
      <c r="L38" s="181">
        <f t="shared" si="0"/>
        <v>2.143529282966513E-2</v>
      </c>
      <c r="M38"/>
      <c r="N38"/>
      <c r="O38"/>
      <c r="P38" s="74"/>
      <c r="Q38" s="73"/>
    </row>
    <row r="39" spans="1:17" ht="30" customHeight="1" x14ac:dyDescent="0.2">
      <c r="A39" s="359" t="s">
        <v>222</v>
      </c>
      <c r="B39" s="359"/>
      <c r="C39"/>
      <c r="D39" s="37">
        <v>150000000000</v>
      </c>
      <c r="E39"/>
      <c r="F39" s="37">
        <v>0</v>
      </c>
      <c r="G39"/>
      <c r="H39" s="37">
        <v>0</v>
      </c>
      <c r="I39"/>
      <c r="J39" s="37">
        <f t="shared" si="1"/>
        <v>150000000000</v>
      </c>
      <c r="K39"/>
      <c r="L39" s="181">
        <f t="shared" si="0"/>
        <v>1.6076469622248849E-2</v>
      </c>
      <c r="M39"/>
      <c r="N39"/>
      <c r="O39"/>
      <c r="P39" s="74"/>
      <c r="Q39" s="73"/>
    </row>
    <row r="40" spans="1:17" ht="30" customHeight="1" x14ac:dyDescent="0.2">
      <c r="A40" s="359" t="s">
        <v>223</v>
      </c>
      <c r="B40" s="359"/>
      <c r="C40"/>
      <c r="D40" s="37">
        <v>490000000000</v>
      </c>
      <c r="E40"/>
      <c r="F40" s="37">
        <v>0</v>
      </c>
      <c r="G40"/>
      <c r="H40" s="37">
        <v>0</v>
      </c>
      <c r="I40"/>
      <c r="J40" s="37">
        <f t="shared" si="1"/>
        <v>490000000000</v>
      </c>
      <c r="K40"/>
      <c r="L40" s="181">
        <f t="shared" si="0"/>
        <v>5.251646743267957E-2</v>
      </c>
      <c r="M40"/>
      <c r="N40"/>
      <c r="O40"/>
      <c r="P40" s="74"/>
      <c r="Q40" s="73"/>
    </row>
    <row r="41" spans="1:17" ht="30" customHeight="1" x14ac:dyDescent="0.2">
      <c r="A41" s="361" t="s">
        <v>206</v>
      </c>
      <c r="B41" s="361"/>
      <c r="C41"/>
      <c r="D41" s="164">
        <v>100000000000</v>
      </c>
      <c r="E41"/>
      <c r="F41" s="164">
        <v>0</v>
      </c>
      <c r="G41"/>
      <c r="H41" s="164">
        <v>0</v>
      </c>
      <c r="I41"/>
      <c r="J41" s="164">
        <f t="shared" si="1"/>
        <v>100000000000</v>
      </c>
      <c r="K41"/>
      <c r="L41" s="181">
        <f t="shared" si="0"/>
        <v>1.0717646414832565E-2</v>
      </c>
      <c r="M41"/>
      <c r="N41"/>
      <c r="O41"/>
      <c r="P41" s="74"/>
      <c r="Q41" s="73"/>
    </row>
    <row r="42" spans="1:17" ht="30" customHeight="1" thickBot="1" x14ac:dyDescent="0.25">
      <c r="A42" s="362" t="s">
        <v>12</v>
      </c>
      <c r="B42" s="362"/>
      <c r="C42"/>
      <c r="D42" s="167">
        <f>SUM(D7:D41)</f>
        <v>3698696350124</v>
      </c>
      <c r="E42" s="166"/>
      <c r="F42" s="167">
        <f>SUM(F7:F41)</f>
        <v>3688794217284</v>
      </c>
      <c r="G42" s="166"/>
      <c r="H42" s="167">
        <f>SUM(H7:H41)</f>
        <v>3742481658930</v>
      </c>
      <c r="I42" s="166"/>
      <c r="J42" s="167">
        <f>SUM(J7:J41)</f>
        <v>3645008908478</v>
      </c>
      <c r="K42" s="166"/>
      <c r="L42" s="206">
        <f>SUM(L7:L41)</f>
        <v>0.39065916659982003</v>
      </c>
      <c r="M42"/>
      <c r="N42"/>
      <c r="O42"/>
      <c r="P42" s="74"/>
      <c r="Q42" s="73"/>
    </row>
    <row r="43" spans="1:17" ht="30" customHeight="1" thickTop="1" x14ac:dyDescent="0.5">
      <c r="B43" s="158"/>
      <c r="C43" s="89"/>
      <c r="D43" s="74"/>
      <c r="E43" s="73"/>
      <c r="L43" s="30"/>
      <c r="N43" s="12"/>
      <c r="O43" s="12"/>
      <c r="P43" s="12"/>
      <c r="Q43" s="12"/>
    </row>
    <row r="44" spans="1:17" ht="30" customHeight="1" x14ac:dyDescent="0.5">
      <c r="B44" s="158"/>
      <c r="C44" s="89"/>
      <c r="D44" s="74"/>
      <c r="E44" s="73"/>
      <c r="L44" s="30"/>
      <c r="N44" s="12"/>
      <c r="O44" s="12"/>
      <c r="P44" s="12"/>
      <c r="Q44" s="12"/>
    </row>
    <row r="45" spans="1:17" ht="30" customHeight="1" x14ac:dyDescent="0.5">
      <c r="B45" s="158"/>
      <c r="C45" s="89"/>
      <c r="D45" s="74"/>
      <c r="E45" s="73"/>
      <c r="L45" s="30"/>
      <c r="N45" s="12"/>
      <c r="O45" s="12"/>
      <c r="P45" s="12"/>
      <c r="Q45" s="12"/>
    </row>
    <row r="46" spans="1:17" ht="30" customHeight="1" x14ac:dyDescent="0.5">
      <c r="B46" s="158"/>
      <c r="C46" s="89"/>
      <c r="D46" s="74"/>
      <c r="E46" s="73"/>
      <c r="L46" s="30"/>
      <c r="N46" s="12"/>
      <c r="O46" s="12"/>
      <c r="P46" s="12"/>
      <c r="Q46" s="12"/>
    </row>
    <row r="47" spans="1:17" ht="30" customHeight="1" x14ac:dyDescent="0.5">
      <c r="B47" s="158"/>
      <c r="C47" s="89"/>
      <c r="D47" s="74"/>
      <c r="E47" s="73"/>
      <c r="L47" s="30"/>
      <c r="N47" s="12"/>
      <c r="O47" s="12"/>
      <c r="P47" s="12"/>
      <c r="Q47" s="12"/>
    </row>
    <row r="48" spans="1:17" ht="30" customHeight="1" x14ac:dyDescent="0.5">
      <c r="B48" s="158"/>
      <c r="C48" s="89"/>
      <c r="D48" s="74"/>
      <c r="E48" s="73"/>
      <c r="L48" s="30"/>
      <c r="N48" s="12"/>
      <c r="O48" s="12"/>
      <c r="P48" s="12"/>
      <c r="Q48" s="12"/>
    </row>
    <row r="49" spans="2:17" ht="30" customHeight="1" x14ac:dyDescent="0.5">
      <c r="B49" s="158"/>
      <c r="C49" s="89"/>
      <c r="D49" s="74"/>
      <c r="E49" s="73"/>
      <c r="L49" s="30"/>
      <c r="N49" s="12"/>
      <c r="O49" s="12"/>
      <c r="P49" s="12"/>
      <c r="Q49" s="12"/>
    </row>
    <row r="50" spans="2:17" ht="30" customHeight="1" x14ac:dyDescent="0.5">
      <c r="B50" s="158"/>
      <c r="C50" s="89"/>
      <c r="D50" s="74"/>
      <c r="E50" s="73"/>
      <c r="L50" s="30"/>
      <c r="N50" s="12"/>
      <c r="O50" s="12"/>
      <c r="P50" s="12"/>
      <c r="Q50" s="12"/>
    </row>
    <row r="51" spans="2:17" ht="30" customHeight="1" x14ac:dyDescent="0.5">
      <c r="B51" s="158"/>
      <c r="C51" s="89"/>
      <c r="D51" s="74"/>
      <c r="E51" s="73"/>
      <c r="L51" s="30"/>
      <c r="N51" s="12"/>
      <c r="O51" s="12"/>
      <c r="P51" s="12"/>
      <c r="Q51" s="12"/>
    </row>
    <row r="52" spans="2:17" ht="30" customHeight="1" x14ac:dyDescent="0.5">
      <c r="B52" s="158"/>
      <c r="C52" s="89"/>
      <c r="D52" s="74"/>
      <c r="E52" s="73"/>
      <c r="L52" s="30"/>
      <c r="N52" s="12"/>
      <c r="O52" s="12"/>
      <c r="P52" s="12"/>
      <c r="Q52" s="12"/>
    </row>
    <row r="53" spans="2:17" ht="30" customHeight="1" x14ac:dyDescent="0.5">
      <c r="B53" s="158"/>
      <c r="C53" s="89"/>
      <c r="D53" s="74"/>
      <c r="E53" s="73"/>
      <c r="L53" s="30"/>
      <c r="N53" s="12"/>
      <c r="O53" s="12"/>
      <c r="P53" s="12"/>
      <c r="Q53" s="12"/>
    </row>
    <row r="54" spans="2:17" ht="30" customHeight="1" x14ac:dyDescent="0.5">
      <c r="B54" s="158"/>
      <c r="C54" s="89"/>
      <c r="D54" s="74"/>
      <c r="E54" s="73"/>
      <c r="L54" s="30"/>
      <c r="N54" s="12"/>
      <c r="O54" s="12"/>
      <c r="P54" s="12"/>
      <c r="Q54" s="12"/>
    </row>
    <row r="55" spans="2:17" ht="30" customHeight="1" x14ac:dyDescent="0.5">
      <c r="B55" s="158"/>
      <c r="C55" s="89"/>
      <c r="D55" s="74"/>
      <c r="E55" s="73"/>
      <c r="L55" s="30"/>
      <c r="N55" s="12"/>
      <c r="O55" s="12"/>
      <c r="P55" s="12"/>
      <c r="Q55" s="12"/>
    </row>
    <row r="56" spans="2:17" ht="30" customHeight="1" x14ac:dyDescent="0.5">
      <c r="B56" s="158"/>
      <c r="C56" s="89"/>
      <c r="D56" s="74"/>
      <c r="E56" s="73"/>
      <c r="L56" s="30"/>
      <c r="N56" s="12"/>
      <c r="O56" s="12"/>
      <c r="P56" s="12"/>
      <c r="Q56" s="12"/>
    </row>
    <row r="57" spans="2:17" ht="30" customHeight="1" x14ac:dyDescent="0.5">
      <c r="B57" s="158"/>
      <c r="C57" s="89"/>
      <c r="D57" s="74"/>
      <c r="E57" s="73"/>
      <c r="L57" s="30"/>
      <c r="N57" s="12"/>
      <c r="O57" s="12"/>
      <c r="P57" s="12"/>
      <c r="Q57" s="12"/>
    </row>
    <row r="58" spans="2:17" ht="30" customHeight="1" x14ac:dyDescent="0.5">
      <c r="B58" s="158"/>
      <c r="C58" s="89"/>
      <c r="D58" s="74"/>
      <c r="E58" s="73"/>
      <c r="L58" s="30"/>
      <c r="N58" s="12"/>
      <c r="O58" s="12"/>
      <c r="P58" s="12"/>
      <c r="Q58" s="12"/>
    </row>
    <row r="59" spans="2:17" ht="30" customHeight="1" x14ac:dyDescent="0.5">
      <c r="B59" s="158"/>
      <c r="C59" s="89"/>
      <c r="D59" s="74"/>
      <c r="E59" s="73"/>
      <c r="L59" s="30"/>
      <c r="N59" s="12"/>
      <c r="O59" s="12"/>
      <c r="P59" s="12"/>
      <c r="Q59" s="12"/>
    </row>
    <row r="60" spans="2:17" ht="30" customHeight="1" x14ac:dyDescent="0.5">
      <c r="B60" s="158"/>
      <c r="C60" s="89"/>
      <c r="D60" s="74"/>
      <c r="E60" s="73"/>
      <c r="L60" s="30"/>
      <c r="N60" s="12"/>
      <c r="O60" s="12"/>
      <c r="P60" s="12"/>
      <c r="Q60" s="12"/>
    </row>
    <row r="61" spans="2:17" ht="30" customHeight="1" x14ac:dyDescent="0.5">
      <c r="B61" s="158"/>
      <c r="C61" s="89"/>
      <c r="D61" s="74"/>
      <c r="E61" s="73"/>
      <c r="L61" s="30"/>
      <c r="N61" s="12"/>
      <c r="O61" s="12"/>
      <c r="P61" s="12"/>
      <c r="Q61" s="12"/>
    </row>
    <row r="62" spans="2:17" ht="30" customHeight="1" x14ac:dyDescent="0.5">
      <c r="B62" s="158"/>
      <c r="C62" s="89"/>
      <c r="D62" s="74"/>
      <c r="E62" s="73"/>
      <c r="L62" s="30"/>
      <c r="N62" s="12"/>
      <c r="O62" s="12"/>
      <c r="P62" s="12"/>
      <c r="Q62" s="12"/>
    </row>
    <row r="63" spans="2:17" ht="30" customHeight="1" x14ac:dyDescent="0.5">
      <c r="B63" s="158"/>
      <c r="C63" s="89"/>
      <c r="D63" s="74"/>
      <c r="E63" s="73"/>
      <c r="L63" s="30"/>
      <c r="N63" s="12"/>
      <c r="O63" s="12"/>
      <c r="P63" s="12"/>
      <c r="Q63" s="12"/>
    </row>
    <row r="64" spans="2:17" ht="30" customHeight="1" x14ac:dyDescent="0.5">
      <c r="B64" s="158"/>
      <c r="C64" s="89"/>
      <c r="D64" s="74"/>
      <c r="E64" s="73"/>
      <c r="L64" s="30"/>
      <c r="N64" s="12"/>
      <c r="O64" s="12"/>
      <c r="P64" s="12"/>
      <c r="Q64" s="12"/>
    </row>
    <row r="65" spans="2:17" ht="30" customHeight="1" x14ac:dyDescent="0.5">
      <c r="B65" s="158"/>
      <c r="C65" s="89"/>
      <c r="D65" s="74"/>
      <c r="E65" s="73"/>
      <c r="L65" s="30"/>
      <c r="N65" s="12"/>
      <c r="O65" s="12"/>
      <c r="P65" s="12"/>
      <c r="Q65" s="12"/>
    </row>
    <row r="66" spans="2:17" ht="30" customHeight="1" x14ac:dyDescent="0.5">
      <c r="B66" s="158"/>
      <c r="C66" s="89"/>
      <c r="D66" s="74"/>
      <c r="E66" s="73"/>
      <c r="L66" s="30"/>
      <c r="N66" s="12"/>
      <c r="O66" s="12"/>
      <c r="P66" s="12"/>
      <c r="Q66" s="12"/>
    </row>
    <row r="67" spans="2:17" ht="30" customHeight="1" x14ac:dyDescent="0.5">
      <c r="B67" s="158"/>
      <c r="C67" s="89"/>
      <c r="D67" s="74"/>
      <c r="E67" s="73"/>
      <c r="L67" s="30"/>
      <c r="N67" s="12"/>
      <c r="O67" s="12"/>
      <c r="P67" s="12"/>
      <c r="Q67" s="12"/>
    </row>
    <row r="68" spans="2:17" s="22" customFormat="1" ht="30" customHeight="1" x14ac:dyDescent="0.25">
      <c r="B68" s="159"/>
      <c r="C68" s="154"/>
      <c r="D68" s="75"/>
      <c r="E68" s="73"/>
      <c r="L68" s="47"/>
    </row>
    <row r="69" spans="2:17" ht="24.95" customHeight="1" x14ac:dyDescent="0.25">
      <c r="J69" s="102"/>
    </row>
  </sheetData>
  <mergeCells count="42">
    <mergeCell ref="A32:B32"/>
    <mergeCell ref="A33:B33"/>
    <mergeCell ref="A34:B34"/>
    <mergeCell ref="A41:B41"/>
    <mergeCell ref="A42:B42"/>
    <mergeCell ref="A36:B36"/>
    <mergeCell ref="A37:B37"/>
    <mergeCell ref="A38:B38"/>
    <mergeCell ref="A39:B39"/>
    <mergeCell ref="A40:B40"/>
    <mergeCell ref="A35:B35"/>
    <mergeCell ref="A6:B6"/>
    <mergeCell ref="A7:B7"/>
    <mergeCell ref="A8:B8"/>
    <mergeCell ref="A9:B9"/>
    <mergeCell ref="A1:L1"/>
    <mergeCell ref="A2:L2"/>
    <mergeCell ref="A3:L3"/>
    <mergeCell ref="F5:H5"/>
    <mergeCell ref="A4:L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19:B19"/>
    <mergeCell ref="A20:B20"/>
    <mergeCell ref="A22:B22"/>
    <mergeCell ref="A23:B23"/>
    <mergeCell ref="A29:B29"/>
    <mergeCell ref="A30:B30"/>
    <mergeCell ref="A31:B31"/>
    <mergeCell ref="A24:B24"/>
    <mergeCell ref="A25:B25"/>
    <mergeCell ref="A26:B26"/>
    <mergeCell ref="A27:B27"/>
    <mergeCell ref="A28:B28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N11"/>
  <sheetViews>
    <sheetView rightToLeft="1" view="pageBreakPreview" zoomScaleNormal="100" zoomScaleSheetLayoutView="100" workbookViewId="0">
      <selection activeCell="D14" sqref="D14"/>
    </sheetView>
  </sheetViews>
  <sheetFormatPr defaultRowHeight="30" customHeight="1" x14ac:dyDescent="0.2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9" customWidth="1"/>
    <col min="9" max="9" width="0.5703125" style="59" customWidth="1"/>
    <col min="10" max="10" width="12.85546875" style="59" customWidth="1"/>
    <col min="11" max="11" width="0.28515625" customWidth="1"/>
    <col min="12" max="12" width="24.85546875" style="46" hidden="1" customWidth="1"/>
    <col min="13" max="13" width="23" style="35" bestFit="1" customWidth="1"/>
    <col min="14" max="14" width="15.85546875" style="46" bestFit="1" customWidth="1"/>
  </cols>
  <sheetData>
    <row r="1" spans="1:14" s="12" customFormat="1" ht="30" customHeight="1" x14ac:dyDescent="0.2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L1" s="30"/>
      <c r="M1" s="102"/>
      <c r="N1" s="30"/>
    </row>
    <row r="2" spans="1:14" s="12" customFormat="1" ht="30" customHeight="1" x14ac:dyDescent="0.2">
      <c r="A2" s="325" t="s">
        <v>90</v>
      </c>
      <c r="B2" s="325"/>
      <c r="C2" s="325"/>
      <c r="D2" s="325"/>
      <c r="E2" s="325"/>
      <c r="F2" s="325"/>
      <c r="G2" s="325"/>
      <c r="H2" s="325"/>
      <c r="I2" s="325"/>
      <c r="J2" s="325"/>
      <c r="L2" s="30"/>
      <c r="M2" s="102"/>
      <c r="N2" s="30"/>
    </row>
    <row r="3" spans="1:14" s="12" customFormat="1" ht="30" customHeight="1" x14ac:dyDescent="0.2">
      <c r="A3" s="325" t="s">
        <v>238</v>
      </c>
      <c r="B3" s="325"/>
      <c r="C3" s="325"/>
      <c r="D3" s="325"/>
      <c r="E3" s="325"/>
      <c r="F3" s="325"/>
      <c r="G3" s="325"/>
      <c r="H3" s="325"/>
      <c r="I3" s="325"/>
      <c r="J3" s="325"/>
      <c r="L3" s="30"/>
      <c r="M3" s="102"/>
      <c r="N3" s="30"/>
    </row>
    <row r="4" spans="1:14" s="13" customFormat="1" ht="30" customHeight="1" x14ac:dyDescent="0.2">
      <c r="A4" s="324" t="s">
        <v>154</v>
      </c>
      <c r="B4" s="324"/>
      <c r="C4" s="324"/>
      <c r="D4" s="324"/>
      <c r="E4" s="324"/>
      <c r="F4" s="324"/>
      <c r="G4" s="324"/>
      <c r="H4" s="324"/>
      <c r="I4" s="324"/>
      <c r="J4" s="324"/>
      <c r="L4" s="45"/>
      <c r="M4" s="121"/>
      <c r="N4" s="45"/>
    </row>
    <row r="5" spans="1:14" s="12" customFormat="1" ht="42" customHeight="1" x14ac:dyDescent="0.2">
      <c r="A5" s="326" t="s">
        <v>91</v>
      </c>
      <c r="B5" s="326"/>
      <c r="D5" s="1" t="s">
        <v>92</v>
      </c>
      <c r="F5" s="1" t="s">
        <v>76</v>
      </c>
      <c r="H5" s="85" t="s">
        <v>93</v>
      </c>
      <c r="I5" s="55"/>
      <c r="J5" s="85" t="s">
        <v>94</v>
      </c>
      <c r="L5" s="30"/>
      <c r="M5" s="102"/>
      <c r="N5" s="30"/>
    </row>
    <row r="6" spans="1:14" s="12" customFormat="1" ht="30" customHeight="1" x14ac:dyDescent="0.5">
      <c r="A6" s="360" t="s">
        <v>95</v>
      </c>
      <c r="B6" s="360"/>
      <c r="D6" s="31" t="s">
        <v>155</v>
      </c>
      <c r="E6" s="14"/>
      <c r="F6" s="171">
        <f>'درآمد سرمایه گذاری در سهام'!I18</f>
        <v>-93236401</v>
      </c>
      <c r="G6" s="14"/>
      <c r="H6" s="257">
        <f>F6/F11</f>
        <v>-4.7428211520105927E-4</v>
      </c>
      <c r="I6" s="161"/>
      <c r="J6" s="259">
        <f>F6/9330406707727</f>
        <v>-9.9927477890954145E-6</v>
      </c>
      <c r="L6" s="173">
        <v>7325921202288</v>
      </c>
      <c r="M6" s="44"/>
      <c r="N6" s="30"/>
    </row>
    <row r="7" spans="1:14" s="12" customFormat="1" ht="30" customHeight="1" x14ac:dyDescent="0.5">
      <c r="A7" s="359" t="s">
        <v>96</v>
      </c>
      <c r="B7" s="359"/>
      <c r="D7" s="31" t="s">
        <v>97</v>
      </c>
      <c r="E7" s="14"/>
      <c r="F7" s="230">
        <f>'درآمد سرمایه گذاری در صندوق'!G24</f>
        <v>5451169197</v>
      </c>
      <c r="G7" s="14"/>
      <c r="H7" s="48">
        <f>F7/F11</f>
        <v>2.772942787733752E-2</v>
      </c>
      <c r="I7" s="63"/>
      <c r="J7" s="260">
        <f t="shared" ref="J7:J10" si="0">F7/9330406707727</f>
        <v>5.842370400087276E-4</v>
      </c>
      <c r="L7" s="44"/>
      <c r="M7" s="44"/>
      <c r="N7" s="30"/>
    </row>
    <row r="8" spans="1:14" s="12" customFormat="1" ht="30" customHeight="1" x14ac:dyDescent="0.5">
      <c r="A8" s="359" t="s">
        <v>98</v>
      </c>
      <c r="B8" s="359"/>
      <c r="D8" s="31" t="s">
        <v>156</v>
      </c>
      <c r="E8" s="14"/>
      <c r="F8" s="230">
        <f>'درآمد سرمایه گذاری در اوراق به'!I26</f>
        <v>105768589543</v>
      </c>
      <c r="G8" s="14"/>
      <c r="H8" s="48">
        <f>F8/F11</f>
        <v>0.53803181839125991</v>
      </c>
      <c r="I8" s="63"/>
      <c r="J8" s="48">
        <f t="shared" si="0"/>
        <v>1.133590344517431E-2</v>
      </c>
      <c r="L8" s="44"/>
      <c r="M8" s="44"/>
      <c r="N8" s="30"/>
    </row>
    <row r="9" spans="1:14" s="12" customFormat="1" ht="30" customHeight="1" x14ac:dyDescent="0.5">
      <c r="A9" s="359" t="s">
        <v>99</v>
      </c>
      <c r="B9" s="359"/>
      <c r="D9" s="31" t="s">
        <v>157</v>
      </c>
      <c r="E9" s="14"/>
      <c r="F9" s="230">
        <f>'درآمد سپرده بانکی'!D36</f>
        <v>85154644599</v>
      </c>
      <c r="G9" s="14"/>
      <c r="H9" s="48">
        <f>F9/F11</f>
        <v>0.43317121345780152</v>
      </c>
      <c r="I9" s="63"/>
      <c r="J9" s="48">
        <f t="shared" si="0"/>
        <v>9.126573713928136E-3</v>
      </c>
      <c r="L9" s="44"/>
      <c r="M9" s="44"/>
      <c r="N9" s="30"/>
    </row>
    <row r="10" spans="1:14" s="12" customFormat="1" ht="30" customHeight="1" x14ac:dyDescent="0.5">
      <c r="A10" s="359" t="s">
        <v>100</v>
      </c>
      <c r="B10" s="359"/>
      <c r="D10" s="31" t="s">
        <v>158</v>
      </c>
      <c r="E10" s="14"/>
      <c r="F10" s="245">
        <f>'سایر درآمدها'!D10</f>
        <v>303098021</v>
      </c>
      <c r="G10" s="14"/>
      <c r="H10" s="87">
        <f>F10/F11</f>
        <v>1.5418223888021491E-3</v>
      </c>
      <c r="I10" s="63"/>
      <c r="J10" s="87">
        <f t="shared" si="0"/>
        <v>3.2484974181134954E-5</v>
      </c>
      <c r="L10" s="44"/>
      <c r="M10" s="44"/>
      <c r="N10" s="30"/>
    </row>
    <row r="11" spans="1:14" s="12" customFormat="1" ht="30" customHeight="1" x14ac:dyDescent="0.5">
      <c r="A11" s="325" t="s">
        <v>12</v>
      </c>
      <c r="B11" s="325"/>
      <c r="C11" s="22"/>
      <c r="D11" s="19"/>
      <c r="E11" s="20"/>
      <c r="F11" s="21">
        <f>SUM(F6:F10)</f>
        <v>196584264959</v>
      </c>
      <c r="G11" s="20"/>
      <c r="H11" s="88">
        <f>SUM(H6:H10)</f>
        <v>1</v>
      </c>
      <c r="I11" s="84"/>
      <c r="J11" s="261">
        <f>SUM(J6:J10)</f>
        <v>2.1069206425503213E-2</v>
      </c>
      <c r="L11" s="92"/>
      <c r="M11" s="102"/>
      <c r="N11" s="30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Behnaz Taheri</cp:lastModifiedBy>
  <cp:lastPrinted>2025-02-09T09:53:29Z</cp:lastPrinted>
  <dcterms:created xsi:type="dcterms:W3CDTF">2024-08-25T06:34:11Z</dcterms:created>
  <dcterms:modified xsi:type="dcterms:W3CDTF">2025-02-26T11:38:25Z</dcterms:modified>
</cp:coreProperties>
</file>