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taheri\Desktop\"/>
    </mc:Choice>
  </mc:AlternateContent>
  <xr:revisionPtr revIDLastSave="0" documentId="13_ncr:1_{A19FA898-3C38-469D-B179-526E6CC1D48D}" xr6:coauthVersionLast="47" xr6:coauthVersionMax="47" xr10:uidLastSave="{00000000-0000-0000-0000-000000000000}"/>
  <bookViews>
    <workbookView xWindow="-120" yWindow="-120" windowWidth="29040" windowHeight="15720" tabRatio="912" firstSheet="6" activeTab="8" xr2:uid="{00000000-000D-0000-FFFF-FFFF00000000}"/>
  </bookViews>
  <sheets>
    <sheet name="صورت وضعیت" sheetId="1" r:id="rId1"/>
    <sheet name="سهام" sheetId="2" r:id="rId2"/>
    <sheet name="اوراق" sheetId="5" r:id="rId3"/>
    <sheet name="مبالغ تخصیصی اوراق" sheetId="12" r:id="rId4"/>
    <sheet name="تعدیل قیمت" sheetId="6" r:id="rId5"/>
    <sheet name="اوراق مشتقه" sheetId="3" r:id="rId6"/>
    <sheet name="واحدهای صندوق" sheetId="4" r:id="rId7"/>
    <sheet name="سپرده" sheetId="7" r:id="rId8"/>
    <sheet name="درآمد" sheetId="8" r:id="rId9"/>
    <sheet name="درآمد سرمایه گذاری در سهام" sheetId="9" r:id="rId10"/>
    <sheet name="درآمد سرمایه گذاری در صندوق" sheetId="10" r:id="rId11"/>
    <sheet name="درآمد سرمایه گذاری در اوراق به" sheetId="11" r:id="rId12"/>
    <sheet name="درآمد سپرده بانکی" sheetId="13" r:id="rId13"/>
    <sheet name="سایر درآمدها" sheetId="14" r:id="rId14"/>
    <sheet name="درآمد سود سهام" sheetId="15" r:id="rId15"/>
    <sheet name="درآمد اوراق بهادار" sheetId="17" r:id="rId16"/>
    <sheet name="درآمد ناشی از تغییر قیمت اوراق" sheetId="21" r:id="rId17"/>
    <sheet name="درآمد ناشی از فروش" sheetId="19" r:id="rId18"/>
    <sheet name="سود سپرده بانکی" sheetId="18" r:id="rId19"/>
  </sheets>
  <definedNames>
    <definedName name="_xlnm.Print_Area" localSheetId="2">اوراق!$A$1:$AL$28</definedName>
    <definedName name="_xlnm.Print_Area" localSheetId="5">'اوراق مشتقه'!$A$1:$AU$11</definedName>
    <definedName name="_xlnm.Print_Area" localSheetId="4">'تعدیل قیمت'!$A$1:$M$10</definedName>
    <definedName name="_xlnm.Print_Area" localSheetId="8">درآمد!$A$1:$K$11</definedName>
    <definedName name="_xlnm.Print_Area" localSheetId="15">'درآمد اوراق بهادار'!$A$1:$R$18</definedName>
    <definedName name="_xlnm.Print_Area" localSheetId="12">'درآمد سپرده بانکی'!$A$1:$F$42</definedName>
    <definedName name="_xlnm.Print_Area" localSheetId="11">'درآمد سرمایه گذاری در اوراق به'!$A$1:$R$28</definedName>
    <definedName name="_xlnm.Print_Area" localSheetId="9">'درآمد سرمایه گذاری در سهام'!$A$1:$V$19</definedName>
    <definedName name="_xlnm.Print_Area" localSheetId="10">'درآمد سرمایه گذاری در صندوق'!$A$1:$R$31</definedName>
    <definedName name="_xlnm.Print_Area" localSheetId="14">'درآمد سود سهام'!$A$1:$T$9</definedName>
    <definedName name="_xlnm.Print_Area" localSheetId="16">'درآمد ناشی از تغییر قیمت اوراق'!$A$1:$Q$44</definedName>
    <definedName name="_xlnm.Print_Area" localSheetId="17">'درآمد ناشی از فروش'!$A$1:$S$38</definedName>
    <definedName name="_xlnm.Print_Area" localSheetId="13">'سایر درآمدها'!$A$1:$G$11</definedName>
    <definedName name="_xlnm.Print_Area" localSheetId="7">سپرده!$A$1:$M$45</definedName>
    <definedName name="_xlnm.Print_Area" localSheetId="1">سهام!$A$1:$AB$13</definedName>
    <definedName name="_xlnm.Print_Area" localSheetId="18">'سود سپرده بانکی'!$A$1:$M$42</definedName>
    <definedName name="_xlnm.Print_Area" localSheetId="0">'صورت وضعیت'!$A$1:$C$43</definedName>
    <definedName name="_xlnm.Print_Area" localSheetId="3">'مبالغ تخصیصی اوراق'!$A$1:$R$12</definedName>
    <definedName name="_xlnm.Print_Area" localSheetId="6">'واحدهای صندوق'!$A$1:$AB$30</definedName>
    <definedName name="_xlnm.Print_Titles" localSheetId="12">'درآمد سپرده بانکی'!$5:$6</definedName>
    <definedName name="_xlnm.Print_Titles" localSheetId="11">'درآمد سرمایه گذاری در اوراق به'!$5:$6</definedName>
    <definedName name="_xlnm.Print_Titles" localSheetId="17">'درآمد ناشی از فروش'!$5:$6</definedName>
    <definedName name="_xlnm.Print_Titles" localSheetId="18">'سود سپرده بانکی'!$5:$6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0" i="10" l="1"/>
  <c r="K19" i="10"/>
  <c r="C19" i="10"/>
  <c r="K29" i="10"/>
  <c r="C29" i="10"/>
  <c r="G29" i="10" s="1"/>
  <c r="C13" i="10"/>
  <c r="C28" i="10"/>
  <c r="G28" i="10" s="1"/>
  <c r="O27" i="10"/>
  <c r="O28" i="10"/>
  <c r="G27" i="10"/>
  <c r="C27" i="10"/>
  <c r="C26" i="10"/>
  <c r="C25" i="10"/>
  <c r="G25" i="10" s="1"/>
  <c r="O24" i="10"/>
  <c r="O25" i="10"/>
  <c r="O26" i="10"/>
  <c r="O29" i="10"/>
  <c r="G26" i="10"/>
  <c r="K16" i="10"/>
  <c r="C16" i="10"/>
  <c r="K18" i="10"/>
  <c r="C18" i="10"/>
  <c r="K12" i="10"/>
  <c r="C12" i="10"/>
  <c r="K23" i="10"/>
  <c r="C23" i="10"/>
  <c r="K8" i="10"/>
  <c r="C8" i="10"/>
  <c r="K20" i="10"/>
  <c r="C20" i="10"/>
  <c r="K9" i="10"/>
  <c r="C9" i="10"/>
  <c r="K14" i="10"/>
  <c r="C14" i="10"/>
  <c r="K11" i="10"/>
  <c r="C11" i="10"/>
  <c r="K17" i="10"/>
  <c r="C17" i="10"/>
  <c r="K21" i="10"/>
  <c r="C21" i="10"/>
  <c r="K15" i="10"/>
  <c r="C15" i="10"/>
  <c r="U19" i="9"/>
  <c r="S18" i="9"/>
  <c r="K19" i="9"/>
  <c r="I17" i="9"/>
  <c r="I18" i="9"/>
  <c r="K10" i="10"/>
  <c r="C10" i="10"/>
  <c r="M16" i="10"/>
  <c r="E16" i="10"/>
  <c r="M20" i="10"/>
  <c r="E20" i="10"/>
  <c r="G24" i="10"/>
  <c r="M10" i="10"/>
  <c r="E10" i="10"/>
  <c r="Q16" i="9"/>
  <c r="G16" i="9"/>
  <c r="Q19" i="9"/>
  <c r="O19" i="9"/>
  <c r="M19" i="9"/>
  <c r="G19" i="9"/>
  <c r="E19" i="9"/>
  <c r="Q11" i="9"/>
  <c r="G11" i="9"/>
  <c r="Q18" i="9"/>
  <c r="G18" i="9"/>
  <c r="O18" i="9"/>
  <c r="E18" i="9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Q8" i="11"/>
  <c r="Q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O44" i="21"/>
  <c r="I44" i="21"/>
  <c r="G44" i="21"/>
  <c r="C44" i="21"/>
  <c r="F10" i="14" l="1"/>
  <c r="M42" i="18"/>
  <c r="K42" i="18"/>
  <c r="I42" i="18"/>
  <c r="C42" i="18"/>
  <c r="E42" i="18"/>
  <c r="G42" i="18"/>
  <c r="Q15" i="17"/>
  <c r="K37" i="19"/>
  <c r="C37" i="19"/>
  <c r="E37" i="19"/>
  <c r="G37" i="19"/>
  <c r="I37" i="19"/>
  <c r="M37" i="19"/>
  <c r="Q37" i="19"/>
  <c r="O37" i="19"/>
  <c r="F42" i="13"/>
  <c r="D42" i="13"/>
  <c r="J42" i="18"/>
  <c r="H42" i="18"/>
  <c r="F42" i="18"/>
  <c r="D42" i="18"/>
  <c r="M41" i="18"/>
  <c r="M40" i="18"/>
  <c r="M39" i="18"/>
  <c r="M38" i="18"/>
  <c r="M37" i="18"/>
  <c r="M36" i="18"/>
  <c r="G41" i="18"/>
  <c r="G40" i="18"/>
  <c r="G39" i="18"/>
  <c r="G38" i="18"/>
  <c r="G37" i="18"/>
  <c r="G36" i="18"/>
  <c r="D44" i="7"/>
  <c r="F44" i="7"/>
  <c r="H44" i="7"/>
  <c r="J44" i="7"/>
  <c r="L44" i="7"/>
  <c r="L39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J43" i="7"/>
  <c r="L43" i="7" s="1"/>
  <c r="J42" i="7"/>
  <c r="L42" i="7" s="1"/>
  <c r="J41" i="7"/>
  <c r="L41" i="7" s="1"/>
  <c r="J40" i="7"/>
  <c r="L40" i="7" s="1"/>
  <c r="J39" i="7"/>
  <c r="J38" i="7"/>
  <c r="L38" i="7" s="1"/>
  <c r="J37" i="7"/>
  <c r="L37" i="7" s="1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AJ27" i="5"/>
  <c r="AL27" i="5"/>
  <c r="I9" i="6"/>
  <c r="S28" i="4"/>
  <c r="S27" i="4"/>
  <c r="S26" i="4"/>
  <c r="S25" i="4"/>
  <c r="S24" i="4"/>
  <c r="S23" i="4"/>
  <c r="S22" i="4"/>
  <c r="S21" i="4"/>
  <c r="S20" i="4"/>
  <c r="S19" i="4"/>
  <c r="S18" i="4"/>
  <c r="S17" i="4"/>
  <c r="S29" i="4" s="1"/>
  <c r="S16" i="4"/>
  <c r="S15" i="4"/>
  <c r="S14" i="4"/>
  <c r="S13" i="4"/>
  <c r="S12" i="4"/>
  <c r="S11" i="4"/>
  <c r="S10" i="4"/>
  <c r="K29" i="4"/>
  <c r="G29" i="4"/>
  <c r="Q29" i="4"/>
  <c r="P29" i="4"/>
  <c r="O29" i="4"/>
  <c r="N29" i="4"/>
  <c r="M29" i="4"/>
  <c r="L29" i="4"/>
  <c r="J29" i="4"/>
  <c r="I29" i="4"/>
  <c r="H29" i="4"/>
  <c r="F29" i="4"/>
  <c r="E29" i="4"/>
  <c r="D29" i="4"/>
  <c r="Y29" i="4"/>
  <c r="X29" i="4"/>
  <c r="AA9" i="4"/>
  <c r="AA28" i="4"/>
  <c r="AA27" i="4"/>
  <c r="AA26" i="4"/>
  <c r="AA25" i="4"/>
  <c r="AA24" i="4"/>
  <c r="AA23" i="4"/>
  <c r="AA22" i="4"/>
  <c r="AA21" i="4"/>
  <c r="AA20" i="4"/>
  <c r="AA19" i="4"/>
  <c r="AA18" i="4"/>
  <c r="AA17" i="4"/>
  <c r="AA16" i="4"/>
  <c r="AA15" i="4"/>
  <c r="AA14" i="4"/>
  <c r="AA13" i="4"/>
  <c r="AA12" i="4"/>
  <c r="AA11" i="4"/>
  <c r="AA10" i="4"/>
  <c r="AA8" i="4"/>
  <c r="W13" i="4"/>
  <c r="W29" i="4" s="1"/>
  <c r="AL26" i="5"/>
  <c r="AL25" i="5"/>
  <c r="AL24" i="5"/>
  <c r="AL23" i="5"/>
  <c r="AL22" i="5"/>
  <c r="AL21" i="5"/>
  <c r="AL20" i="5"/>
  <c r="AL19" i="5"/>
  <c r="AL18" i="5"/>
  <c r="AL17" i="5"/>
  <c r="AL16" i="5"/>
  <c r="AL15" i="5"/>
  <c r="AL14" i="5"/>
  <c r="AL13" i="5"/>
  <c r="AL12" i="5"/>
  <c r="AL11" i="5"/>
  <c r="AL10" i="5"/>
  <c r="AL9" i="5"/>
  <c r="AL8" i="5"/>
  <c r="AJ25" i="5"/>
  <c r="V27" i="5"/>
  <c r="AD11" i="5"/>
  <c r="AD10" i="5"/>
  <c r="AD9" i="5"/>
  <c r="AD8" i="5"/>
  <c r="AD12" i="5"/>
  <c r="W12" i="2"/>
  <c r="Y11" i="2"/>
  <c r="E12" i="2"/>
  <c r="I12" i="2"/>
  <c r="K12" i="2"/>
  <c r="Q12" i="2"/>
  <c r="O12" i="2"/>
  <c r="M12" i="2"/>
  <c r="C30" i="10"/>
  <c r="E27" i="11"/>
  <c r="AA29" i="4" l="1"/>
  <c r="K8" i="15" l="1"/>
  <c r="S17" i="9"/>
  <c r="S16" i="9"/>
  <c r="S19" i="9" s="1"/>
  <c r="S15" i="9"/>
  <c r="S14" i="9"/>
  <c r="S13" i="9"/>
  <c r="S12" i="9"/>
  <c r="S11" i="9"/>
  <c r="S10" i="9"/>
  <c r="S9" i="9"/>
  <c r="S8" i="9"/>
  <c r="I16" i="9"/>
  <c r="I19" i="9" s="1"/>
  <c r="I15" i="9"/>
  <c r="I14" i="9"/>
  <c r="I13" i="9"/>
  <c r="I12" i="9"/>
  <c r="I11" i="9"/>
  <c r="I10" i="9"/>
  <c r="I9" i="9"/>
  <c r="I8" i="9"/>
  <c r="I30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G23" i="10"/>
  <c r="G22" i="10"/>
  <c r="G21" i="10"/>
  <c r="G20" i="10"/>
  <c r="G19" i="10"/>
  <c r="G17" i="10"/>
  <c r="G16" i="10"/>
  <c r="G15" i="10"/>
  <c r="G14" i="10"/>
  <c r="G13" i="10"/>
  <c r="G12" i="10"/>
  <c r="G11" i="10"/>
  <c r="G10" i="10"/>
  <c r="G9" i="10"/>
  <c r="G8" i="10"/>
  <c r="G18" i="10"/>
  <c r="D10" i="14"/>
  <c r="K44" i="21"/>
  <c r="E44" i="21"/>
  <c r="Q16" i="17"/>
  <c r="Q14" i="17"/>
  <c r="Q13" i="17"/>
  <c r="Q12" i="17"/>
  <c r="Q11" i="17"/>
  <c r="Q10" i="17"/>
  <c r="Q9" i="17"/>
  <c r="Q8" i="17"/>
  <c r="Q7" i="17"/>
  <c r="M44" i="21"/>
  <c r="P44" i="21"/>
  <c r="N44" i="21"/>
  <c r="L44" i="21"/>
  <c r="J44" i="21"/>
  <c r="H44" i="21"/>
  <c r="F44" i="21"/>
  <c r="M30" i="18"/>
  <c r="G30" i="18"/>
  <c r="I27" i="11" l="1"/>
  <c r="G30" i="10"/>
  <c r="Q44" i="21"/>
  <c r="AD20" i="5"/>
  <c r="AD25" i="5"/>
  <c r="S10" i="2" l="1"/>
  <c r="Y10" i="2" s="1"/>
  <c r="AA10" i="2" s="1"/>
  <c r="T27" i="5"/>
  <c r="W12" i="4"/>
  <c r="AH27" i="5" l="1"/>
  <c r="AB27" i="5"/>
  <c r="Z27" i="5"/>
  <c r="X27" i="5"/>
  <c r="P27" i="5"/>
  <c r="R27" i="5"/>
  <c r="AD26" i="5"/>
  <c r="AJ26" i="5" s="1"/>
  <c r="G12" i="2" l="1"/>
  <c r="S11" i="2"/>
  <c r="AA11" i="2" s="1"/>
  <c r="S9" i="2"/>
  <c r="S12" i="2" l="1"/>
  <c r="F6" i="8"/>
  <c r="C19" i="9"/>
  <c r="O30" i="10"/>
  <c r="M30" i="10"/>
  <c r="K30" i="10"/>
  <c r="F7" i="8"/>
  <c r="E30" i="10"/>
  <c r="K8" i="17"/>
  <c r="K9" i="17"/>
  <c r="K10" i="17"/>
  <c r="K11" i="17"/>
  <c r="K12" i="17"/>
  <c r="K13" i="17"/>
  <c r="K14" i="17"/>
  <c r="K16" i="17"/>
  <c r="K7" i="17"/>
  <c r="Q8" i="15"/>
  <c r="O8" i="15"/>
  <c r="M8" i="15"/>
  <c r="I8" i="15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1" i="18"/>
  <c r="G32" i="18"/>
  <c r="G33" i="18"/>
  <c r="G34" i="18"/>
  <c r="G35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1" i="18"/>
  <c r="M32" i="18"/>
  <c r="M33" i="18"/>
  <c r="M34" i="18"/>
  <c r="M35" i="18"/>
  <c r="M7" i="18"/>
  <c r="G7" i="18" l="1"/>
  <c r="S8" i="4"/>
  <c r="S9" i="4"/>
  <c r="AD13" i="5" l="1"/>
  <c r="AD15" i="5"/>
  <c r="AJ8" i="5"/>
  <c r="AD24" i="5"/>
  <c r="AJ24" i="5" s="1"/>
  <c r="AD23" i="5"/>
  <c r="AJ23" i="5" s="1"/>
  <c r="AD22" i="5"/>
  <c r="AD21" i="5"/>
  <c r="AJ20" i="5"/>
  <c r="AD19" i="5"/>
  <c r="AD18" i="5"/>
  <c r="AD17" i="5"/>
  <c r="AD16" i="5"/>
  <c r="AD14" i="5"/>
  <c r="AJ12" i="5"/>
  <c r="AJ13" i="5" l="1"/>
  <c r="AD27" i="5"/>
  <c r="AJ10" i="5"/>
  <c r="AJ9" i="5"/>
  <c r="Y9" i="2"/>
  <c r="F10" i="8"/>
  <c r="Q17" i="17"/>
  <c r="M17" i="17"/>
  <c r="K17" i="17"/>
  <c r="G17" i="17"/>
  <c r="F9" i="8"/>
  <c r="Y12" i="2" l="1"/>
  <c r="AA9" i="2"/>
  <c r="AA12" i="2" s="1"/>
  <c r="Q27" i="11" l="1"/>
  <c r="O27" i="11"/>
  <c r="G27" i="11"/>
  <c r="F5" i="14" l="1"/>
  <c r="S8" i="15" l="1"/>
  <c r="F8" i="8"/>
  <c r="C27" i="11"/>
  <c r="J11" i="8" l="1"/>
  <c r="F11" i="8"/>
  <c r="K5" i="21"/>
  <c r="K5" i="19"/>
  <c r="I5" i="18"/>
  <c r="M5" i="17"/>
  <c r="O5" i="15"/>
  <c r="F5" i="13"/>
  <c r="K5" i="11"/>
  <c r="K27" i="11" l="1"/>
  <c r="M27" i="11"/>
  <c r="H8" i="8" l="1"/>
  <c r="H7" i="8" l="1"/>
  <c r="H9" i="8"/>
  <c r="H10" i="8"/>
  <c r="H6" i="8"/>
  <c r="H11" i="8" l="1"/>
</calcChain>
</file>

<file path=xl/sharedStrings.xml><?xml version="1.0" encoding="utf-8"?>
<sst xmlns="http://schemas.openxmlformats.org/spreadsheetml/2006/main" count="694" uniqueCount="284">
  <si>
    <t>صندوق در اوراق بهادار با درآمد ثابت سام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</si>
  <si>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</si>
  <si>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</si>
  <si>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</si>
  <si>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</si>
  <si>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</si>
  <si>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</si>
  <si>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</si>
  <si>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</si>
  <si>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</si>
  <si>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</si>
  <si>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</si>
  <si>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جمع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</si>
  <si>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</si>
  <si>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</si>
  <si>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</si>
  <si>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</si>
  <si>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</si>
  <si>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</si>
  <si>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</si>
  <si>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</si>
  <si>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</si>
  <si>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</si>
  <si>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-</t>
  </si>
  <si>
    <t>خرید/صدور طی دوره</t>
  </si>
  <si>
    <t>فروش/ابطال طی دوره</t>
  </si>
  <si>
    <t>صندوق</t>
  </si>
  <si>
    <t>تعداد واحد</t>
  </si>
  <si>
    <t>صندوق اهرمی جهش-واحدهای عادی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</si>
  <si>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</si>
  <si>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</si>
  <si>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</si>
  <si>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</si>
  <si>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</si>
  <si>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</si>
  <si>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</si>
  <si>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خزانه-م11بودجه02-050720</t>
  </si>
  <si>
    <t>بله</t>
  </si>
  <si>
    <t>1402/12/29</t>
  </si>
  <si>
    <t>1405/07/20</t>
  </si>
  <si>
    <t>اسناد خزانه-م13بودجه02-051021</t>
  </si>
  <si>
    <t>1405/10/21</t>
  </si>
  <si>
    <t>اسنادخزانه-م1بودجه02-050325</t>
  </si>
  <si>
    <t>1402/06/19</t>
  </si>
  <si>
    <t>1405/03/25</t>
  </si>
  <si>
    <t>اسنادخزانه-م2بودجه02-050923</t>
  </si>
  <si>
    <t>1405/09/23</t>
  </si>
  <si>
    <t>صکوک اجاره فارس07-بدون ضامن</t>
  </si>
  <si>
    <t>1403/03/07</t>
  </si>
  <si>
    <t>1407/03/07</t>
  </si>
  <si>
    <t>مرابحه الکترومادیرا-کیان060626</t>
  </si>
  <si>
    <t>1402/06/26</t>
  </si>
  <si>
    <t>1406/06/26</t>
  </si>
  <si>
    <t>مرابحه عام دولت126-ش.خ031223</t>
  </si>
  <si>
    <t>1401/12/23</t>
  </si>
  <si>
    <t>1403/12/23</t>
  </si>
  <si>
    <t>مرابحه عام دولت139-ش.خ040804</t>
  </si>
  <si>
    <t>1402/07/04</t>
  </si>
  <si>
    <t>1404/08/03</t>
  </si>
  <si>
    <t>1402/08/09</t>
  </si>
  <si>
    <t>مرابحه عام دولت143-ش.خ041009</t>
  </si>
  <si>
    <t>1404/10/08</t>
  </si>
  <si>
    <t>مرابحه کرمان موتور-کیان051223</t>
  </si>
  <si>
    <t>1402/12/23</t>
  </si>
  <si>
    <t>1405/12/23</t>
  </si>
  <si>
    <t>اسناد خزانه-م12بودجه02-050916</t>
  </si>
  <si>
    <t>1405/09/16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</si>
  <si>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</si>
  <si>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</si>
  <si>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</si>
  <si>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</si>
  <si>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</si>
  <si>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</si>
  <si>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</si>
  <si>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سپرده های بانکی</t>
  </si>
  <si>
    <t>مبلغ</t>
  </si>
  <si>
    <t>افزایش</t>
  </si>
  <si>
    <t>کاهش</t>
  </si>
  <si>
    <t>سپرده کوتاه مدت بانک خاورمیانه نیایش 101310810707074930</t>
  </si>
  <si>
    <t>سپرده کوتاه مدت بانک گردشگری آپادانا 120.9967.1403785.1</t>
  </si>
  <si>
    <t>سپرده کوتاه مدت موسسه اعتباری ملل مرزداران 0532-10-277-000000395</t>
  </si>
  <si>
    <t>سپرده کوتاه مدت بانک آینده امانیه 0203865146003</t>
  </si>
  <si>
    <t>سپرده کوتاه مدت بانک دی یوسف آباد 0214400000003</t>
  </si>
  <si>
    <t>سپرده کوتاه مدت بانک ملت بهار جنوبی 9942376537</t>
  </si>
  <si>
    <t>سپرده کوتاه مدت بانک ملی بورس اوراق بهادار 0230972429004</t>
  </si>
  <si>
    <t>سپرده کوتاه مدت بانک سپه بلوار کشاورز تهران 3130094301037</t>
  </si>
  <si>
    <t>سپرده کوتاه مدت بانک اقتصاد نوین میدان ونک 155-850-7256601-1</t>
  </si>
  <si>
    <t>سپرده کوتاه مدت بانک گردشگری نیاوران 146.9967.1403785.1</t>
  </si>
  <si>
    <t>سپرده کوتاه مدت بانک ملت گلشهر 2209379182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</si>
  <si>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</si>
  <si>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</si>
  <si>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</si>
  <si>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</si>
  <si>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</si>
  <si>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</si>
  <si>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</si>
  <si>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</si>
  <si>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</si>
  <si>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</si>
  <si>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</si>
  <si>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</si>
  <si>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سهام</t>
  </si>
  <si>
    <t>درآمد سود سهام</t>
  </si>
  <si>
    <t>درآمد تغییر ارزش</t>
  </si>
  <si>
    <t>درآمد فروش</t>
  </si>
  <si>
    <t>عنوان</t>
  </si>
  <si>
    <t>درآمد سود اوراق</t>
  </si>
  <si>
    <t>مرابحه عام دولت112-ش.خ 040408</t>
  </si>
  <si>
    <t>اسنادخزانه-م4بودجه01-040917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</si>
  <si>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</si>
  <si>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</si>
  <si>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</si>
  <si>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</si>
  <si>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</si>
  <si>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</si>
  <si>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</si>
  <si>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سایر</t>
  </si>
  <si>
    <t>نام سپرده بانکی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</si>
  <si>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</si>
  <si>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</si>
  <si>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</si>
  <si>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</si>
  <si>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</si>
  <si>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</si>
  <si>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</si>
  <si>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</si>
  <si>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</si>
  <si>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1402/12/20</t>
  </si>
  <si>
    <t>سود اوراق بهادار با درآمد ثابت</t>
  </si>
  <si>
    <t>نرخ سود علی الحساب</t>
  </si>
  <si>
    <t>درآمد سود</t>
  </si>
  <si>
    <t>خالص درآمد</t>
  </si>
  <si>
    <t>1404/04/07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</si>
  <si>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</si>
  <si>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</si>
  <si>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</si>
  <si>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</si>
  <si>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</si>
  <si>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</si>
  <si>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</si>
  <si>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‫دلیل تعدیل</t>
  </si>
  <si>
    <t>نگهداری تا سررسید</t>
  </si>
  <si>
    <t>مرابحه الکترومادیرا-کیان</t>
  </si>
  <si>
    <t>مرابحه کرمان موتور- کیان</t>
  </si>
  <si>
    <t>از ابتدای سال مالی تا پایان ماه</t>
  </si>
  <si>
    <t>1- سرمایه گذاری ها</t>
  </si>
  <si>
    <t>1-1 سرمایه گذاری در سهام و حق تقدم سهام</t>
  </si>
  <si>
    <t>اسنادخزانه-م10بودجه02-051112</t>
  </si>
  <si>
    <t>1403/12/21</t>
  </si>
  <si>
    <t>1405/11/12</t>
  </si>
  <si>
    <t xml:space="preserve">1-2-سرمایه‌گذاری در اوراق بهادار با درآمد ثابت یا علی‌الحساب  </t>
  </si>
  <si>
    <t>1-3-سرمایه‌گذاری در واحدهای صندوق های سرمایه گذاری</t>
  </si>
  <si>
    <t>1-4-سرمایه‌گذاری در  سپرده‌ بانکی</t>
  </si>
  <si>
    <t>2-درآمد حاصل از سرمایه گذاری ها</t>
  </si>
  <si>
    <t>2-1</t>
  </si>
  <si>
    <t>2-3</t>
  </si>
  <si>
    <t>2-4</t>
  </si>
  <si>
    <t>2-5</t>
  </si>
  <si>
    <t>2-1-درآمد حاصل از سرمایه­گذاری در سهام و حق تقدم سهام</t>
  </si>
  <si>
    <t>2-2- درآمد حاصل از سرمایه­گذاری در واحدهای صندوق</t>
  </si>
  <si>
    <t>2-3- درآمد حاصل از سرمایه­گذاری در اوراق بهادار با درآمد ثابت</t>
  </si>
  <si>
    <t>2-4- درآمد حاصل از سرمایه­گذاری در سپرده بانکی و گواهی سپرده</t>
  </si>
  <si>
    <t>2-5- سایر درآمدها</t>
  </si>
  <si>
    <t xml:space="preserve">سود سپرده بانکی </t>
  </si>
  <si>
    <t>1-2-2- مبالغ تخصیص یافته بابت خرید و نگهداری اوراق بهادار با درآمد ثابت (نرخ سود ترجیحی)</t>
  </si>
  <si>
    <t>اسناد خزانه-م8بودجه02-041211</t>
  </si>
  <si>
    <t>مرابحه افق قلعه پارسیان060722</t>
  </si>
  <si>
    <t>1406/07/22</t>
  </si>
  <si>
    <t>شهرداری شیراز</t>
  </si>
  <si>
    <t>1406/12/28</t>
  </si>
  <si>
    <t>مرابحه افق قلعه پارسیان 060722</t>
  </si>
  <si>
    <t>قیمت ابطال هر واحد</t>
  </si>
  <si>
    <t>اسنادخزانه-م8بودجه02-041211</t>
  </si>
  <si>
    <t>خیر</t>
  </si>
  <si>
    <t>1403/07/22</t>
  </si>
  <si>
    <t>1404/12/10</t>
  </si>
  <si>
    <t>مرابحه افق قلعه پارسیان</t>
  </si>
  <si>
    <t>اطلاعات آماری مرتبط با اوراق اختیار فروش تبعی خریداری شده توسط صندوق سرمایه گذاری</t>
  </si>
  <si>
    <t>صندوق س. اهرمی کاریزما</t>
  </si>
  <si>
    <t>مرابحه عام دولت112-ش.خ040408</t>
  </si>
  <si>
    <t>1402/12/28</t>
  </si>
  <si>
    <t>صندوق س.سهامی تیام</t>
  </si>
  <si>
    <t>صندوق س. سهام زرین کوروش</t>
  </si>
  <si>
    <t>صندوق س. زیتون نماد پایا</t>
  </si>
  <si>
    <t>سپرده کوتاه مدت بانک پاسارگاد جهان کودک 2908100156920331</t>
  </si>
  <si>
    <t>حساب جاری بانک خاورمیانه نیایش 101311040707075301</t>
  </si>
  <si>
    <t>سپرده بلند مدت بانک پاسارگاد جهان کودک 290303156920334</t>
  </si>
  <si>
    <t>سپرده کوتاه مدت بانک شهر کامرانیه 7001004371365</t>
  </si>
  <si>
    <t>سپرده بلند مدت بانک گردشگری آپادانا 12033314037859</t>
  </si>
  <si>
    <t>سپرده بلند مدت بانک گردشگری نیاوران 14633314037854</t>
  </si>
  <si>
    <t>سپرده بلند مدت بانک ملت گلشهر 2341405836</t>
  </si>
  <si>
    <t>سپرده بلند مدت بانک پاسارگاد جهان کودک 290303156920335</t>
  </si>
  <si>
    <t>سپرده بلند مدت بانک پاسارگاد جهان کودک 290303156920336</t>
  </si>
  <si>
    <t>سپرده بلند مدت بانک ملت گلشهر 2367146692</t>
  </si>
  <si>
    <t>سپرده بلند مدت بانک پاسارگاد جهان کودک 290303156920337</t>
  </si>
  <si>
    <t>سپرده بلند مدت بانک ملت گلشهر 2405485818</t>
  </si>
  <si>
    <t>سپرده بلند مدت بانک پاسارگاد جهان کودک 290303156920338</t>
  </si>
  <si>
    <t>توسعه نیشکر و  صنایع جانبی</t>
  </si>
  <si>
    <t>فرآورده های دامی ولبنی دالاهو</t>
  </si>
  <si>
    <t>مدیریت نیروگاهی ایرانیان مپنا</t>
  </si>
  <si>
    <t>سرمایه گذاری تامین اجتماعی</t>
  </si>
  <si>
    <t>نساجی بابکان</t>
  </si>
  <si>
    <t>اسناد خزانه-م7بودجه02-040910</t>
  </si>
  <si>
    <t>1404/09/10</t>
  </si>
  <si>
    <t>صندوق س.آرمان سپهر آتی-م</t>
  </si>
  <si>
    <t>صندوق س. سهامی اکسیژن-س</t>
  </si>
  <si>
    <t>صندوق س.پشتوانه طلای ویستا</t>
  </si>
  <si>
    <t>بانک صادرات شعبه سیدخندان  0219726921009</t>
  </si>
  <si>
    <t>بانک صادرات شعبه سیدخندان  0407533535004</t>
  </si>
  <si>
    <t>بانک گردشگری شعبه نیاوران  14633314037856</t>
  </si>
  <si>
    <t>بانک پاسارگاد شعبه جهان کودک  290303156920339</t>
  </si>
  <si>
    <t>بانک گردشگری شعبه آپادانا  120333140378511</t>
  </si>
  <si>
    <t>بانک گردشگری شعبه آپادانا  120333140378512</t>
  </si>
  <si>
    <t>سپرده بلند مدت بانک صادرات سیدخندان  0407533535004</t>
  </si>
  <si>
    <t>سپرده بلند مدت بانک گردشگری نیاوران شماره 14633314037856</t>
  </si>
  <si>
    <t>سپرده بلند مدت بانک پاسارگاد جهان کودک 290303156920339</t>
  </si>
  <si>
    <t>سپرده بلند مدت بانک گردشگری آپادانا 120333140378511</t>
  </si>
  <si>
    <t>سپرده بلند مدت بانک گردشگری آپادانا 120333140378512</t>
  </si>
  <si>
    <t>صندوق س.بخشی صنایع سورنا</t>
  </si>
  <si>
    <t>صندوق س صنایع دایا2</t>
  </si>
  <si>
    <t>صندوق سرمایه گذاری برلیان</t>
  </si>
  <si>
    <t>صندوق واسطه گری مالی یکم</t>
  </si>
  <si>
    <t>صندوق پالایشی یکم</t>
  </si>
  <si>
    <t>صندوق س.بخشی فلز فارابی</t>
  </si>
  <si>
    <t>صندوق س.آرمان سپهر آتی</t>
  </si>
  <si>
    <t>صندوق س. سهامی اکسیژن</t>
  </si>
  <si>
    <t>1403/11/30</t>
  </si>
  <si>
    <t>ایمن خودرو شرق</t>
  </si>
  <si>
    <t>اخشان خراسان</t>
  </si>
  <si>
    <t>نساجی هدیه البرز مشهد</t>
  </si>
  <si>
    <t>تولید انرژی برق شمس پاسارگاد</t>
  </si>
  <si>
    <t>اسنادخزانه-م4بودجه02-051021</t>
  </si>
  <si>
    <t>1402/12/15</t>
  </si>
  <si>
    <t>صندوق س.بخشی صنایع سورنا2</t>
  </si>
  <si>
    <t>صندوق س.بخشی شایسته فردا</t>
  </si>
  <si>
    <t>صنایع الکترونیک مادیران</t>
  </si>
  <si>
    <t>موسسه اعتباری ملل __ سپرده کوتاه مدت 0532.10.277.000000395</t>
  </si>
  <si>
    <t>سپرده کوتاه مدت موسسه اعتباری ملل مرزداران 053210277000000395</t>
  </si>
  <si>
    <t>سپرده بلند مدت بانک صادرات سیدخندان  0219726921009</t>
  </si>
  <si>
    <t>1401/12/08</t>
  </si>
  <si>
    <t>1404/09/16</t>
  </si>
  <si>
    <t>صندوق اهرمی جهش</t>
  </si>
  <si>
    <t>برای ماه منتهی به 1403/12/30</t>
  </si>
  <si>
    <t>1403/12/30</t>
  </si>
  <si>
    <t>آلومینای ایران</t>
  </si>
  <si>
    <t>مرابحه عام دولت201-ش.خ060430</t>
  </si>
  <si>
    <t>1406/04/30</t>
  </si>
  <si>
    <t>صندوق س ارزش آفرین فولاد-سهام</t>
  </si>
  <si>
    <t>صندوق س.مشترک دیار-سهام</t>
  </si>
  <si>
    <t>صندوق س.پشتوانه طلا نهایت نگر</t>
  </si>
  <si>
    <t>صندوق س.پشتوانه طلای صبا</t>
  </si>
  <si>
    <t>صندوق تضمین ا.س. گیتی دماوند-م</t>
  </si>
  <si>
    <t>بانک پاسارگاد شعبه جهان کودک - 290304156920331</t>
  </si>
  <si>
    <t>بانک گردشگری شعبه نیاوران - 14633314037857</t>
  </si>
  <si>
    <t>بانک پاسارگاد شعبه جهان کودک - 290304156920332</t>
  </si>
  <si>
    <t>بانک گردشگری شعبه آپادانا - 120333140378513</t>
  </si>
  <si>
    <t>بانک دی شعبه حافظ - 0206526917003</t>
  </si>
  <si>
    <t>بانک دی شعبه حافظ - 0406527164007</t>
  </si>
  <si>
    <t>بانک دی شعبه حافظ - 0406528138000</t>
  </si>
  <si>
    <t>سپرده بانک پاسارگاد شعبه جهان کودک شماره حساب 290304156920331</t>
  </si>
  <si>
    <t>سپرده بانک گردشگری شعبه نیاوران شماره حساب 14633314037857</t>
  </si>
  <si>
    <t>سپرده بانک پاسارگاد شعبه جهان کودک شماره حساب 290304156920332</t>
  </si>
  <si>
    <t>سپرده بانک گردشگری شعبه نیاوران شماره حساب 120333140378513</t>
  </si>
  <si>
    <t>سپرده بانک دی شعبه حافظ شماره حساب 0406528138000</t>
  </si>
  <si>
    <t xml:space="preserve"> سپرده بانک صادرات شعبه سیدخندان شماره حساب 0219726921009</t>
  </si>
  <si>
    <t xml:space="preserve"> سپرده بانک دی شعبه حافظ شماره حساب 0406527164007</t>
  </si>
  <si>
    <t>سپرده بانک دی شعبه حافظ شماره حساب 0406527164007</t>
  </si>
  <si>
    <t>صندوق تضمین گیتی دماون</t>
  </si>
  <si>
    <t>صندوق اهرمی کاریزما</t>
  </si>
  <si>
    <t>صندوق بخشی شایسته فردا</t>
  </si>
  <si>
    <t>صندوق بخشی فلز فارابی</t>
  </si>
  <si>
    <t>صندوق پشتوانه طلای ویستا</t>
  </si>
  <si>
    <t>صندوق سهامی اکسیژن</t>
  </si>
  <si>
    <t>صندوق آرمان سپهر آتی</t>
  </si>
  <si>
    <t>صندوق زیتون نماد پایا</t>
  </si>
  <si>
    <t>صندوق سهام زرین کوروش</t>
  </si>
  <si>
    <t>صندوق سهامی تیام</t>
  </si>
  <si>
    <t>صندوق بخشی صنایع سورنا2</t>
  </si>
  <si>
    <t>صندوق بخشی صنایع سورنا</t>
  </si>
  <si>
    <t>صندوقصنایع دایا2</t>
  </si>
  <si>
    <t>صندوق س زیتون نماد پایا</t>
  </si>
  <si>
    <t>صندوق س ارزش آفرین فولاد</t>
  </si>
  <si>
    <t>صندوق س.مشترک دیار</t>
  </si>
  <si>
    <t>صندوق تضمین ا.س. گیتی دماوند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</si>
</sst>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;\(#,##0\)"/>
    <numFmt numFmtId="166" formatCode="#,##0_ ;[Red]\-#,##0\ "/>
  </numFmts>
  <fonts count="3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color theme="1"/>
      <name val="B Nazanin"/>
      <charset val="178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62AC"/>
      <name val="B Titr"/>
      <charset val="178"/>
    </font>
    <font>
      <b/>
      <sz val="12"/>
      <color rgb="FF000000"/>
      <name val="Arial"/>
      <family val="2"/>
    </font>
    <font>
      <sz val="12"/>
      <color rgb="FFFF0000"/>
      <name val="B Nazanin"/>
      <charset val="178"/>
    </font>
    <font>
      <sz val="12"/>
      <color rgb="FFFF000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62626"/>
      <name val="IRANSans"/>
      <family val="2"/>
    </font>
    <font>
      <b/>
      <sz val="12"/>
      <color theme="1"/>
      <name val="B Nazanin"/>
      <charset val="178"/>
    </font>
    <font>
      <sz val="16"/>
      <color rgb="FF000000"/>
      <name val="B Nazanin"/>
      <charset val="178"/>
    </font>
    <font>
      <b/>
      <sz val="16"/>
      <color rgb="FF000000"/>
      <name val="B Nazanin"/>
      <charset val="178"/>
    </font>
    <font>
      <b/>
      <sz val="10"/>
      <name val="B Nazanin"/>
      <charset val="178"/>
    </font>
    <font>
      <sz val="12"/>
      <name val="Arial"/>
      <family val="2"/>
    </font>
    <font>
      <b/>
      <sz val="9"/>
      <color theme="1"/>
      <name val="B Nazanin"/>
      <charset val="178"/>
    </font>
    <font>
      <sz val="8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Arial"/>
      <family val="2"/>
    </font>
    <font>
      <sz val="10"/>
      <color rgb="FF000000"/>
      <name val="IRANSans"/>
      <family val="2"/>
    </font>
    <font>
      <b/>
      <sz val="14"/>
      <color theme="1"/>
      <name val="B Nazanin"/>
      <charset val="178"/>
    </font>
    <font>
      <sz val="14"/>
      <color theme="1"/>
      <name val="Arial"/>
      <family val="2"/>
    </font>
    <font>
      <b/>
      <sz val="11"/>
      <color rgb="FF262626"/>
      <name val="IRANSans"/>
      <family val="2"/>
    </font>
    <font>
      <b/>
      <sz val="10"/>
      <color rgb="FFFF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color theme="0" tint="-0.34998626667073579"/>
      <name val="Arial"/>
      <family val="2"/>
    </font>
    <font>
      <sz val="11"/>
      <color theme="0" tint="-0.34998626667073579"/>
      <name val="IRANSans"/>
      <family val="2"/>
    </font>
    <font>
      <b/>
      <sz val="12"/>
      <color rgb="FFFF0000"/>
      <name val="B Nazanin"/>
      <charset val="178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0" fontId="31" fillId="0" borderId="0"/>
    <xf numFmtId="9" fontId="38" fillId="0" borderId="0" applyFont="0" applyFill="0" applyBorder="0" applyAlignment="0" applyProtection="0"/>
  </cellStyleXfs>
  <cellXfs count="389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37" fontId="4" fillId="0" borderId="6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0" xfId="0" applyFont="1" applyAlignment="1">
      <alignment vertical="center" readingOrder="2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center" vertical="top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/>
    </xf>
    <xf numFmtId="3" fontId="2" fillId="0" borderId="0" xfId="0" applyNumberFormat="1" applyFont="1" applyAlignment="1">
      <alignment horizontal="right" vertical="top"/>
    </xf>
    <xf numFmtId="0" fontId="2" fillId="0" borderId="4" xfId="0" applyFont="1" applyBorder="1" applyAlignment="1">
      <alignment horizontal="center" vertical="center" wrapText="1"/>
    </xf>
    <xf numFmtId="37" fontId="2" fillId="0" borderId="0" xfId="0" applyNumberFormat="1" applyFont="1" applyAlignment="1">
      <alignment horizontal="center" vertical="top"/>
    </xf>
    <xf numFmtId="10" fontId="7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 vertical="top"/>
    </xf>
    <xf numFmtId="37" fontId="7" fillId="0" borderId="0" xfId="0" applyNumberFormat="1" applyFont="1" applyAlignment="1">
      <alignment horizontal="center"/>
    </xf>
    <xf numFmtId="37" fontId="10" fillId="0" borderId="0" xfId="0" applyNumberFormat="1" applyFont="1" applyAlignment="1">
      <alignment horizontal="center"/>
    </xf>
    <xf numFmtId="3" fontId="0" fillId="0" borderId="0" xfId="0" applyNumberFormat="1" applyAlignment="1">
      <alignment horizontal="left"/>
    </xf>
    <xf numFmtId="37" fontId="7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 vertical="top"/>
    </xf>
    <xf numFmtId="0" fontId="0" fillId="0" borderId="0" xfId="0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3" fontId="15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16" fillId="0" borderId="0" xfId="0" applyNumberFormat="1" applyFont="1" applyAlignment="1">
      <alignment horizontal="left"/>
    </xf>
    <xf numFmtId="10" fontId="8" fillId="0" borderId="0" xfId="0" applyNumberFormat="1" applyFont="1" applyAlignment="1">
      <alignment horizontal="left"/>
    </xf>
    <xf numFmtId="10" fontId="0" fillId="0" borderId="0" xfId="0" applyNumberFormat="1" applyAlignment="1">
      <alignment horizontal="left"/>
    </xf>
    <xf numFmtId="10" fontId="10" fillId="0" borderId="0" xfId="0" applyNumberFormat="1" applyFont="1" applyAlignment="1">
      <alignment horizontal="left"/>
    </xf>
    <xf numFmtId="10" fontId="3" fillId="2" borderId="0" xfId="0" applyNumberFormat="1" applyFont="1" applyFill="1" applyAlignment="1">
      <alignment horizontal="center" vertical="top"/>
    </xf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 wrapText="1"/>
    </xf>
    <xf numFmtId="37" fontId="11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left"/>
    </xf>
    <xf numFmtId="37" fontId="7" fillId="2" borderId="0" xfId="0" applyNumberFormat="1" applyFont="1" applyFill="1" applyAlignment="1">
      <alignment horizontal="right" vertical="center"/>
    </xf>
    <xf numFmtId="37" fontId="3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left"/>
    </xf>
    <xf numFmtId="0" fontId="10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24" fillId="2" borderId="0" xfId="0" applyFont="1" applyFill="1" applyAlignment="1">
      <alignment vertical="center"/>
    </xf>
    <xf numFmtId="0" fontId="22" fillId="2" borderId="0" xfId="0" applyFont="1" applyFill="1" applyAlignment="1">
      <alignment vertical="center" wrapText="1" readingOrder="2"/>
    </xf>
    <xf numFmtId="0" fontId="23" fillId="2" borderId="0" xfId="0" applyFont="1" applyFill="1" applyAlignment="1">
      <alignment horizontal="center" vertical="center" wrapText="1" readingOrder="2"/>
    </xf>
    <xf numFmtId="165" fontId="24" fillId="2" borderId="0" xfId="0" applyNumberFormat="1" applyFont="1" applyFill="1" applyAlignment="1">
      <alignment vertical="center" wrapText="1" readingOrder="2"/>
    </xf>
    <xf numFmtId="165" fontId="24" fillId="2" borderId="0" xfId="0" applyNumberFormat="1" applyFont="1" applyFill="1" applyAlignment="1">
      <alignment horizontal="center" vertical="center" wrapText="1" readingOrder="2"/>
    </xf>
    <xf numFmtId="0" fontId="25" fillId="2" borderId="0" xfId="0" applyFont="1" applyFill="1" applyAlignment="1">
      <alignment horizontal="left"/>
    </xf>
    <xf numFmtId="3" fontId="3" fillId="0" borderId="2" xfId="0" applyNumberFormat="1" applyFont="1" applyBorder="1" applyAlignment="1">
      <alignment horizontal="right" vertical="top"/>
    </xf>
    <xf numFmtId="3" fontId="3" fillId="2" borderId="0" xfId="0" applyNumberFormat="1" applyFont="1" applyFill="1" applyAlignment="1">
      <alignment horizontal="right" vertical="top"/>
    </xf>
    <xf numFmtId="0" fontId="7" fillId="0" borderId="0" xfId="0" applyFont="1" applyAlignment="1">
      <alignment horizontal="right"/>
    </xf>
    <xf numFmtId="0" fontId="25" fillId="2" borderId="0" xfId="0" applyFont="1" applyFill="1"/>
    <xf numFmtId="10" fontId="27" fillId="2" borderId="0" xfId="0" applyNumberFormat="1" applyFont="1" applyFill="1" applyAlignment="1">
      <alignment vertical="center" wrapText="1" readingOrder="2"/>
    </xf>
    <xf numFmtId="10" fontId="28" fillId="2" borderId="0" xfId="0" applyNumberFormat="1" applyFont="1" applyFill="1"/>
    <xf numFmtId="10" fontId="28" fillId="2" borderId="0" xfId="0" applyNumberFormat="1" applyFont="1" applyFill="1" applyAlignment="1">
      <alignment horizontal="left"/>
    </xf>
    <xf numFmtId="3" fontId="20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38" fontId="3" fillId="2" borderId="0" xfId="0" applyNumberFormat="1" applyFont="1" applyFill="1" applyAlignment="1">
      <alignment horizontal="center" vertical="center"/>
    </xf>
    <xf numFmtId="37" fontId="10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top"/>
    </xf>
    <xf numFmtId="9" fontId="2" fillId="2" borderId="5" xfId="0" applyNumberFormat="1" applyFont="1" applyFill="1" applyBorder="1" applyAlignment="1">
      <alignment horizontal="center" vertical="top"/>
    </xf>
    <xf numFmtId="10" fontId="16" fillId="0" borderId="0" xfId="0" applyNumberFormat="1" applyFont="1" applyAlignment="1">
      <alignment horizontal="left"/>
    </xf>
    <xf numFmtId="0" fontId="8" fillId="2" borderId="0" xfId="0" applyFont="1" applyFill="1" applyAlignment="1">
      <alignment horizontal="left"/>
    </xf>
    <xf numFmtId="10" fontId="3" fillId="2" borderId="0" xfId="0" applyNumberFormat="1" applyFont="1" applyFill="1" applyAlignment="1">
      <alignment horizontal="center" vertical="center"/>
    </xf>
    <xf numFmtId="3" fontId="29" fillId="0" borderId="0" xfId="0" applyNumberFormat="1" applyFont="1" applyAlignment="1">
      <alignment horizontal="left"/>
    </xf>
    <xf numFmtId="3" fontId="2" fillId="2" borderId="5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0" fontId="3" fillId="0" borderId="0" xfId="0" applyNumberFormat="1" applyFont="1" applyAlignment="1">
      <alignment horizontal="center" vertical="top"/>
    </xf>
    <xf numFmtId="3" fontId="2" fillId="2" borderId="0" xfId="0" applyNumberFormat="1" applyFont="1" applyFill="1" applyAlignment="1">
      <alignment horizontal="right" vertical="top"/>
    </xf>
    <xf numFmtId="10" fontId="7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3" fontId="7" fillId="2" borderId="0" xfId="0" applyNumberFormat="1" applyFont="1" applyFill="1" applyAlignment="1">
      <alignment horizontal="left"/>
    </xf>
    <xf numFmtId="3" fontId="26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3" fontId="2" fillId="0" borderId="10" xfId="0" applyNumberFormat="1" applyFont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10" fontId="2" fillId="2" borderId="10" xfId="0" applyNumberFormat="1" applyFont="1" applyFill="1" applyBorder="1" applyAlignment="1">
      <alignment horizontal="center" vertical="center"/>
    </xf>
    <xf numFmtId="38" fontId="2" fillId="0" borderId="10" xfId="0" applyNumberFormat="1" applyFont="1" applyBorder="1" applyAlignment="1">
      <alignment horizontal="center" vertical="center"/>
    </xf>
    <xf numFmtId="3" fontId="3" fillId="2" borderId="7" xfId="0" applyNumberFormat="1" applyFont="1" applyFill="1" applyBorder="1" applyAlignment="1">
      <alignment vertical="center" wrapText="1" readingOrder="2"/>
    </xf>
    <xf numFmtId="0" fontId="3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 wrapText="1" readingOrder="2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9" fontId="3" fillId="2" borderId="0" xfId="0" applyNumberFormat="1" applyFont="1" applyFill="1" applyAlignment="1">
      <alignment horizontal="center" vertical="center" wrapText="1" readingOrder="2"/>
    </xf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 readingOrder="2"/>
    </xf>
    <xf numFmtId="3" fontId="3" fillId="2" borderId="2" xfId="0" applyNumberFormat="1" applyFont="1" applyFill="1" applyBorder="1" applyAlignment="1">
      <alignment horizontal="center" vertical="top"/>
    </xf>
    <xf numFmtId="3" fontId="3" fillId="2" borderId="0" xfId="0" applyNumberFormat="1" applyFont="1" applyFill="1" applyAlignment="1">
      <alignment horizontal="center" vertical="top"/>
    </xf>
    <xf numFmtId="3" fontId="2" fillId="2" borderId="5" xfId="0" applyNumberFormat="1" applyFont="1" applyFill="1" applyBorder="1" applyAlignment="1">
      <alignment horizontal="center" vertical="top"/>
    </xf>
    <xf numFmtId="3" fontId="6" fillId="2" borderId="2" xfId="0" applyNumberFormat="1" applyFont="1" applyFill="1" applyBorder="1" applyAlignment="1">
      <alignment horizontal="center" vertical="top"/>
    </xf>
    <xf numFmtId="3" fontId="5" fillId="2" borderId="0" xfId="0" applyNumberFormat="1" applyFont="1" applyFill="1" applyAlignment="1">
      <alignment horizontal="center" vertical="top"/>
    </xf>
    <xf numFmtId="0" fontId="21" fillId="2" borderId="0" xfId="0" applyFont="1" applyFill="1" applyAlignment="1">
      <alignment horizontal="center"/>
    </xf>
    <xf numFmtId="3" fontId="8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/>
    </xf>
    <xf numFmtId="0" fontId="7" fillId="2" borderId="6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top"/>
    </xf>
    <xf numFmtId="9" fontId="3" fillId="2" borderId="2" xfId="0" applyNumberFormat="1" applyFont="1" applyFill="1" applyBorder="1" applyAlignment="1">
      <alignment horizontal="center" vertical="top"/>
    </xf>
    <xf numFmtId="9" fontId="7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9" fontId="3" fillId="2" borderId="0" xfId="0" applyNumberFormat="1" applyFont="1" applyFill="1" applyAlignment="1">
      <alignment horizontal="center" vertical="top"/>
    </xf>
    <xf numFmtId="164" fontId="3" fillId="2" borderId="0" xfId="0" applyNumberFormat="1" applyFont="1" applyFill="1" applyAlignment="1">
      <alignment horizontal="center" vertical="top"/>
    </xf>
    <xf numFmtId="164" fontId="7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 wrapText="1" readingOrder="2"/>
    </xf>
    <xf numFmtId="165" fontId="30" fillId="2" borderId="0" xfId="0" applyNumberFormat="1" applyFont="1" applyFill="1" applyAlignment="1">
      <alignment horizontal="center" vertical="center" wrapText="1" readingOrder="2"/>
    </xf>
    <xf numFmtId="0" fontId="25" fillId="2" borderId="0" xfId="0" applyFont="1" applyFill="1" applyAlignment="1">
      <alignment horizontal="center"/>
    </xf>
    <xf numFmtId="37" fontId="7" fillId="2" borderId="0" xfId="0" applyNumberFormat="1" applyFont="1" applyFill="1" applyAlignment="1">
      <alignment horizontal="left"/>
    </xf>
    <xf numFmtId="0" fontId="0" fillId="2" borderId="0" xfId="0" applyFill="1" applyAlignment="1">
      <alignment wrapText="1"/>
    </xf>
    <xf numFmtId="0" fontId="0" fillId="2" borderId="0" xfId="0" applyFill="1"/>
    <xf numFmtId="0" fontId="15" fillId="2" borderId="0" xfId="0" applyFont="1" applyFill="1" applyAlignment="1">
      <alignment wrapText="1"/>
    </xf>
    <xf numFmtId="0" fontId="13" fillId="2" borderId="0" xfId="1" applyFill="1" applyAlignment="1">
      <alignment wrapText="1"/>
    </xf>
    <xf numFmtId="3" fontId="15" fillId="2" borderId="0" xfId="0" applyNumberFormat="1" applyFont="1" applyFill="1" applyAlignment="1">
      <alignment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3" fontId="2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horizontal="right" vertical="center"/>
    </xf>
    <xf numFmtId="10" fontId="7" fillId="2" borderId="0" xfId="0" applyNumberFormat="1" applyFont="1" applyFill="1" applyAlignment="1">
      <alignment horizontal="right" vertical="center"/>
    </xf>
    <xf numFmtId="10" fontId="0" fillId="2" borderId="0" xfId="0" applyNumberFormat="1" applyFill="1" applyAlignment="1">
      <alignment horizontal="left"/>
    </xf>
    <xf numFmtId="10" fontId="22" fillId="2" borderId="0" xfId="0" applyNumberFormat="1" applyFont="1" applyFill="1" applyAlignment="1">
      <alignment vertical="center" wrapText="1" readingOrder="2"/>
    </xf>
    <xf numFmtId="10" fontId="24" fillId="2" borderId="0" xfId="0" applyNumberFormat="1" applyFont="1" applyFill="1" applyAlignment="1">
      <alignment horizontal="center" vertical="center" wrapText="1" readingOrder="2"/>
    </xf>
    <xf numFmtId="10" fontId="25" fillId="2" borderId="0" xfId="0" applyNumberFormat="1" applyFont="1" applyFill="1"/>
    <xf numFmtId="10" fontId="25" fillId="2" borderId="0" xfId="0" applyNumberFormat="1" applyFont="1" applyFill="1" applyAlignment="1">
      <alignment horizontal="left"/>
    </xf>
    <xf numFmtId="3" fontId="22" fillId="2" borderId="0" xfId="0" applyNumberFormat="1" applyFont="1" applyFill="1" applyAlignment="1">
      <alignment vertical="center" wrapText="1" readingOrder="2"/>
    </xf>
    <xf numFmtId="3" fontId="24" fillId="2" borderId="0" xfId="0" applyNumberFormat="1" applyFont="1" applyFill="1" applyAlignment="1">
      <alignment vertical="center" wrapText="1" readingOrder="2"/>
    </xf>
    <xf numFmtId="3" fontId="20" fillId="2" borderId="0" xfId="0" applyNumberFormat="1" applyFont="1" applyFill="1" applyAlignment="1">
      <alignment horizontal="center" vertical="center" wrapText="1" readingOrder="2"/>
    </xf>
    <xf numFmtId="3" fontId="25" fillId="2" borderId="0" xfId="0" applyNumberFormat="1" applyFont="1" applyFill="1"/>
    <xf numFmtId="3" fontId="25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3" fontId="6" fillId="2" borderId="0" xfId="0" applyNumberFormat="1" applyFont="1" applyFill="1" applyAlignment="1">
      <alignment horizontal="center" vertical="top"/>
    </xf>
    <xf numFmtId="4" fontId="3" fillId="0" borderId="5" xfId="0" applyNumberFormat="1" applyFont="1" applyBorder="1" applyAlignment="1">
      <alignment horizontal="right" vertical="top"/>
    </xf>
    <xf numFmtId="0" fontId="32" fillId="0" borderId="0" xfId="0" applyFont="1" applyAlignment="1">
      <alignment horizontal="left"/>
    </xf>
    <xf numFmtId="3" fontId="2" fillId="0" borderId="5" xfId="0" applyNumberFormat="1" applyFont="1" applyBorder="1" applyAlignment="1">
      <alignment horizontal="right" vertical="top"/>
    </xf>
    <xf numFmtId="164" fontId="7" fillId="0" borderId="2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38" fontId="3" fillId="0" borderId="0" xfId="0" applyNumberFormat="1" applyFont="1" applyAlignment="1">
      <alignment horizontal="right" vertical="center"/>
    </xf>
    <xf numFmtId="3" fontId="34" fillId="0" borderId="0" xfId="0" applyNumberFormat="1" applyFont="1" applyAlignment="1">
      <alignment horizontal="right"/>
    </xf>
    <xf numFmtId="3" fontId="34" fillId="0" borderId="0" xfId="0" applyNumberFormat="1" applyFont="1" applyAlignment="1">
      <alignment horizontal="left"/>
    </xf>
    <xf numFmtId="0" fontId="20" fillId="2" borderId="0" xfId="0" applyFont="1" applyFill="1" applyAlignment="1">
      <alignment horizontal="left" vertical="top"/>
    </xf>
    <xf numFmtId="10" fontId="2" fillId="0" borderId="5" xfId="0" applyNumberFormat="1" applyFont="1" applyBorder="1" applyAlignment="1">
      <alignment horizontal="center" vertical="top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top"/>
    </xf>
    <xf numFmtId="3" fontId="6" fillId="2" borderId="7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3" fillId="0" borderId="0" xfId="0" applyNumberFormat="1" applyFont="1" applyAlignment="1">
      <alignment vertical="top"/>
    </xf>
    <xf numFmtId="10" fontId="3" fillId="0" borderId="0" xfId="0" applyNumberFormat="1" applyFont="1" applyAlignment="1">
      <alignment horizontal="right" vertical="top"/>
    </xf>
    <xf numFmtId="10" fontId="3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/>
    </xf>
    <xf numFmtId="3" fontId="2" fillId="0" borderId="10" xfId="0" applyNumberFormat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3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10" fontId="3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164" fontId="3" fillId="0" borderId="0" xfId="0" applyNumberFormat="1" applyFont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10" fontId="2" fillId="0" borderId="9" xfId="0" applyNumberFormat="1" applyFont="1" applyBorder="1" applyAlignment="1">
      <alignment horizontal="center" vertical="center"/>
    </xf>
    <xf numFmtId="10" fontId="10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horizontal="left" vertical="center"/>
    </xf>
    <xf numFmtId="10" fontId="2" fillId="0" borderId="10" xfId="0" applyNumberFormat="1" applyFont="1" applyBorder="1" applyAlignment="1">
      <alignment horizontal="right" vertical="top"/>
    </xf>
    <xf numFmtId="10" fontId="2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3" fontId="2" fillId="0" borderId="5" xfId="0" applyNumberFormat="1" applyFont="1" applyBorder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36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/>
    </xf>
    <xf numFmtId="0" fontId="37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38" fontId="2" fillId="0" borderId="5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right" vertical="center"/>
    </xf>
    <xf numFmtId="37" fontId="3" fillId="0" borderId="2" xfId="0" applyNumberFormat="1" applyFont="1" applyBorder="1" applyAlignment="1">
      <alignment horizontal="right" vertical="center"/>
    </xf>
    <xf numFmtId="37" fontId="3" fillId="0" borderId="0" xfId="0" applyNumberFormat="1" applyFont="1" applyAlignment="1">
      <alignment horizontal="right" vertical="center"/>
    </xf>
    <xf numFmtId="37" fontId="2" fillId="0" borderId="5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7" fontId="2" fillId="0" borderId="5" xfId="0" applyNumberFormat="1" applyFont="1" applyBorder="1" applyAlignment="1">
      <alignment vertical="center"/>
    </xf>
    <xf numFmtId="37" fontId="2" fillId="0" borderId="5" xfId="0" applyNumberFormat="1" applyFont="1" applyBorder="1" applyAlignment="1">
      <alignment horizontal="right" vertical="center"/>
    </xf>
    <xf numFmtId="0" fontId="32" fillId="0" borderId="7" xfId="0" applyFont="1" applyBorder="1" applyAlignment="1">
      <alignment vertical="center"/>
    </xf>
    <xf numFmtId="0" fontId="0" fillId="2" borderId="0" xfId="0" applyFill="1" applyAlignment="1">
      <alignment horizontal="left" vertical="center"/>
    </xf>
    <xf numFmtId="166" fontId="3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left"/>
    </xf>
    <xf numFmtId="166" fontId="7" fillId="2" borderId="0" xfId="0" applyNumberFormat="1" applyFont="1" applyFill="1" applyAlignment="1">
      <alignment horizontal="left"/>
    </xf>
    <xf numFmtId="166" fontId="0" fillId="0" borderId="0" xfId="0" applyNumberFormat="1"/>
    <xf numFmtId="166" fontId="3" fillId="0" borderId="0" xfId="0" applyNumberFormat="1" applyFont="1" applyAlignment="1">
      <alignment vertical="top"/>
    </xf>
    <xf numFmtId="166" fontId="2" fillId="2" borderId="5" xfId="0" applyNumberFormat="1" applyFont="1" applyFill="1" applyBorder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9" fontId="2" fillId="2" borderId="3" xfId="0" applyNumberFormat="1" applyFont="1" applyFill="1" applyBorder="1" applyAlignment="1">
      <alignment horizontal="center" vertical="center" wrapText="1"/>
    </xf>
    <xf numFmtId="9" fontId="7" fillId="2" borderId="0" xfId="0" applyNumberFormat="1" applyFont="1" applyFill="1" applyAlignment="1">
      <alignment horizontal="left"/>
    </xf>
    <xf numFmtId="0" fontId="7" fillId="2" borderId="2" xfId="0" applyFont="1" applyFill="1" applyBorder="1" applyAlignment="1">
      <alignment horizontal="left" vertical="center"/>
    </xf>
    <xf numFmtId="166" fontId="2" fillId="0" borderId="5" xfId="0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right" vertical="center"/>
    </xf>
    <xf numFmtId="38" fontId="11" fillId="0" borderId="0" xfId="0" applyNumberFormat="1" applyFont="1" applyAlignment="1">
      <alignment horizontal="right" vertical="center"/>
    </xf>
    <xf numFmtId="0" fontId="17" fillId="2" borderId="3" xfId="0" applyFont="1" applyFill="1" applyBorder="1" applyAlignment="1">
      <alignment horizontal="center" vertical="center" wrapText="1"/>
    </xf>
    <xf numFmtId="166" fontId="7" fillId="2" borderId="2" xfId="0" applyNumberFormat="1" applyFont="1" applyFill="1" applyBorder="1" applyAlignment="1">
      <alignment horizontal="left"/>
    </xf>
    <xf numFmtId="166" fontId="7" fillId="0" borderId="2" xfId="0" applyNumberFormat="1" applyFont="1" applyBorder="1" applyAlignment="1">
      <alignment horizontal="left"/>
    </xf>
    <xf numFmtId="166" fontId="2" fillId="2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166" fontId="32" fillId="0" borderId="0" xfId="0" applyNumberFormat="1" applyFont="1" applyAlignment="1">
      <alignment horizontal="center" vertical="center"/>
    </xf>
    <xf numFmtId="10" fontId="5" fillId="2" borderId="2" xfId="0" applyNumberFormat="1" applyFont="1" applyFill="1" applyBorder="1" applyAlignment="1">
      <alignment horizontal="center" vertical="top"/>
    </xf>
    <xf numFmtId="9" fontId="3" fillId="2" borderId="0" xfId="0" applyNumberFormat="1" applyFont="1" applyFill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top"/>
    </xf>
    <xf numFmtId="10" fontId="5" fillId="2" borderId="0" xfId="0" applyNumberFormat="1" applyFont="1" applyFill="1" applyAlignment="1">
      <alignment horizontal="center" vertical="top"/>
    </xf>
    <xf numFmtId="10" fontId="2" fillId="2" borderId="5" xfId="0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37" fontId="3" fillId="0" borderId="2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8" fontId="4" fillId="0" borderId="3" xfId="0" applyNumberFormat="1" applyFont="1" applyBorder="1" applyAlignment="1">
      <alignment horizontal="center" vertical="center" wrapText="1"/>
    </xf>
    <xf numFmtId="38" fontId="5" fillId="0" borderId="2" xfId="0" applyNumberFormat="1" applyFont="1" applyBorder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38" fontId="35" fillId="0" borderId="5" xfId="0" applyNumberFormat="1" applyFont="1" applyBorder="1" applyAlignment="1">
      <alignment horizontal="center" vertical="center"/>
    </xf>
    <xf numFmtId="38" fontId="36" fillId="2" borderId="0" xfId="0" applyNumberFormat="1" applyFont="1" applyFill="1" applyAlignment="1">
      <alignment horizontal="right"/>
    </xf>
    <xf numFmtId="38" fontId="2" fillId="2" borderId="3" xfId="0" applyNumberFormat="1" applyFont="1" applyFill="1" applyBorder="1" applyAlignment="1">
      <alignment horizontal="center" vertical="center" wrapText="1"/>
    </xf>
    <xf numFmtId="38" fontId="2" fillId="0" borderId="10" xfId="0" applyNumberFormat="1" applyFont="1" applyBorder="1" applyAlignment="1">
      <alignment vertical="center"/>
    </xf>
    <xf numFmtId="38" fontId="7" fillId="2" borderId="0" xfId="0" applyNumberFormat="1" applyFont="1" applyFill="1" applyAlignment="1">
      <alignment horizontal="left"/>
    </xf>
    <xf numFmtId="38" fontId="7" fillId="2" borderId="0" xfId="0" applyNumberFormat="1" applyFont="1" applyFill="1" applyAlignment="1">
      <alignment horizontal="right"/>
    </xf>
    <xf numFmtId="38" fontId="2" fillId="0" borderId="3" xfId="0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 vertical="center"/>
    </xf>
    <xf numFmtId="38" fontId="7" fillId="0" borderId="0" xfId="0" applyNumberFormat="1" applyFont="1" applyAlignment="1">
      <alignment horizontal="left"/>
    </xf>
    <xf numFmtId="38" fontId="2" fillId="2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vertical="top"/>
    </xf>
    <xf numFmtId="38" fontId="2" fillId="2" borderId="5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Alignment="1">
      <alignment horizontal="center" vertical="center"/>
    </xf>
    <xf numFmtId="38" fontId="4" fillId="2" borderId="5" xfId="0" applyNumberFormat="1" applyFont="1" applyFill="1" applyBorder="1" applyAlignment="1">
      <alignment horizontal="center" vertical="center"/>
    </xf>
    <xf numFmtId="38" fontId="0" fillId="0" borderId="0" xfId="0" applyNumberFormat="1"/>
    <xf numFmtId="38" fontId="10" fillId="2" borderId="0" xfId="0" applyNumberFormat="1" applyFont="1" applyFill="1" applyAlignment="1">
      <alignment horizontal="center" vertical="center"/>
    </xf>
    <xf numFmtId="38" fontId="7" fillId="2" borderId="2" xfId="0" applyNumberFormat="1" applyFont="1" applyFill="1" applyBorder="1" applyAlignment="1">
      <alignment horizontal="left" vertical="center"/>
    </xf>
    <xf numFmtId="38" fontId="2" fillId="2" borderId="4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Alignment="1">
      <alignment horizontal="left" vertical="center"/>
    </xf>
    <xf numFmtId="38" fontId="2" fillId="2" borderId="3" xfId="0" applyNumberFormat="1" applyFont="1" applyFill="1" applyBorder="1" applyAlignment="1">
      <alignment horizontal="center" vertical="center"/>
    </xf>
    <xf numFmtId="38" fontId="4" fillId="2" borderId="8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horizontal="left" vertical="center"/>
    </xf>
    <xf numFmtId="38" fontId="7" fillId="2" borderId="2" xfId="0" applyNumberFormat="1" applyFont="1" applyFill="1" applyBorder="1" applyAlignment="1">
      <alignment horizontal="left"/>
    </xf>
    <xf numFmtId="38" fontId="7" fillId="0" borderId="2" xfId="0" applyNumberFormat="1" applyFont="1" applyBorder="1" applyAlignment="1">
      <alignment horizontal="left"/>
    </xf>
    <xf numFmtId="38" fontId="2" fillId="0" borderId="3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left"/>
    </xf>
    <xf numFmtId="38" fontId="2" fillId="0" borderId="1" xfId="0" applyNumberFormat="1" applyFont="1" applyBorder="1" applyAlignment="1">
      <alignment horizontal="center" vertical="center"/>
    </xf>
    <xf numFmtId="38" fontId="32" fillId="0" borderId="0" xfId="0" applyNumberFormat="1" applyFont="1" applyAlignment="1">
      <alignment horizontal="center" vertical="center"/>
    </xf>
    <xf numFmtId="9" fontId="11" fillId="0" borderId="2" xfId="0" applyNumberFormat="1" applyFont="1" applyBorder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10" fontId="3" fillId="2" borderId="2" xfId="0" applyNumberFormat="1" applyFont="1" applyFill="1" applyBorder="1" applyAlignment="1">
      <alignment horizontal="center" vertical="top"/>
    </xf>
    <xf numFmtId="10" fontId="7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 vertical="top"/>
    </xf>
    <xf numFmtId="3" fontId="7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left"/>
    </xf>
    <xf numFmtId="10" fontId="2" fillId="0" borderId="5" xfId="3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3" fontId="3" fillId="2" borderId="7" xfId="0" applyNumberFormat="1" applyFont="1" applyFill="1" applyBorder="1" applyAlignment="1">
      <alignment horizontal="center" vertical="center" wrapText="1" readingOrder="2"/>
    </xf>
    <xf numFmtId="3" fontId="3" fillId="2" borderId="0" xfId="0" applyNumberFormat="1" applyFont="1" applyFill="1" applyAlignment="1">
      <alignment horizontal="center" vertical="center" wrapText="1" readingOrder="2"/>
    </xf>
    <xf numFmtId="0" fontId="7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38" fontId="3" fillId="2" borderId="0" xfId="0" applyNumberFormat="1" applyFont="1" applyFill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38" fontId="3" fillId="2" borderId="2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/>
    </xf>
    <xf numFmtId="3" fontId="26" fillId="0" borderId="0" xfId="0" applyNumberFormat="1" applyFont="1" applyAlignment="1">
      <alignment horizontal="center"/>
    </xf>
    <xf numFmtId="3" fontId="20" fillId="2" borderId="0" xfId="0" applyNumberFormat="1" applyFont="1" applyFill="1" applyAlignment="1">
      <alignment horizontal="center" vertical="top"/>
    </xf>
    <xf numFmtId="0" fontId="3" fillId="0" borderId="0" xfId="0" applyFont="1" applyAlignment="1">
      <alignment vertical="center"/>
    </xf>
    <xf numFmtId="3" fontId="20" fillId="2" borderId="0" xfId="0" applyNumberFormat="1" applyFont="1" applyFill="1" applyAlignment="1">
      <alignment horizontal="left" vertical="top"/>
    </xf>
    <xf numFmtId="0" fontId="20" fillId="2" borderId="0" xfId="0" applyFont="1" applyFill="1" applyAlignment="1">
      <alignment horizontal="left" vertical="top"/>
    </xf>
    <xf numFmtId="0" fontId="9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 wrapText="1" readingOrder="2"/>
    </xf>
    <xf numFmtId="3" fontId="3" fillId="2" borderId="2" xfId="0" applyNumberFormat="1" applyFont="1" applyFill="1" applyBorder="1" applyAlignment="1">
      <alignment horizontal="right" vertical="center" wrapText="1" readingOrder="2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3" fontId="3" fillId="0" borderId="2" xfId="0" applyNumberFormat="1" applyFont="1" applyBorder="1" applyAlignment="1">
      <alignment horizontal="center" vertical="top"/>
    </xf>
    <xf numFmtId="0" fontId="17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top"/>
    </xf>
    <xf numFmtId="166" fontId="2" fillId="2" borderId="4" xfId="0" applyNumberFormat="1" applyFont="1" applyFill="1" applyBorder="1" applyAlignment="1">
      <alignment horizontal="center" vertical="center"/>
    </xf>
    <xf numFmtId="37" fontId="11" fillId="2" borderId="0" xfId="0" applyNumberFormat="1" applyFont="1" applyFill="1" applyAlignment="1">
      <alignment horizontal="right" vertical="center"/>
    </xf>
    <xf numFmtId="37" fontId="3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right" vertical="top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/>
    </xf>
    <xf numFmtId="38" fontId="2" fillId="2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0" fillId="2" borderId="0" xfId="0" applyFill="1" applyAlignment="1">
      <alignment wrapText="1"/>
    </xf>
    <xf numFmtId="0" fontId="14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 readingOrder="2"/>
    </xf>
    <xf numFmtId="0" fontId="2" fillId="2" borderId="3" xfId="0" applyFont="1" applyFill="1" applyBorder="1" applyAlignment="1">
      <alignment horizontal="center" vertical="center" wrapText="1"/>
    </xf>
    <xf numFmtId="3" fontId="3" fillId="2" borderId="0" xfId="0" applyNumberFormat="1" applyFont="1" applyFill="1" applyAlignment="1">
      <alignment vertical="top"/>
    </xf>
    <xf numFmtId="10" fontId="7" fillId="2" borderId="0" xfId="0" applyNumberFormat="1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left"/>
    </xf>
    <xf numFmtId="10" fontId="8" fillId="2" borderId="0" xfId="0" applyNumberFormat="1" applyFont="1" applyFill="1" applyAlignment="1">
      <alignment horizontal="center" vertical="center"/>
    </xf>
    <xf numFmtId="38" fontId="3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top"/>
    </xf>
    <xf numFmtId="4" fontId="3" fillId="2" borderId="2" xfId="0" applyNumberFormat="1" applyFont="1" applyFill="1" applyBorder="1" applyAlignment="1">
      <alignment horizontal="right" vertical="top"/>
    </xf>
    <xf numFmtId="0" fontId="3" fillId="2" borderId="0" xfId="0" applyFont="1" applyFill="1" applyAlignment="1">
      <alignment vertical="top"/>
    </xf>
    <xf numFmtId="3" fontId="3" fillId="2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right" vertical="top"/>
    </xf>
    <xf numFmtId="4" fontId="11" fillId="2" borderId="0" xfId="0" applyNumberFormat="1" applyFont="1" applyFill="1" applyAlignment="1">
      <alignment horizontal="right" vertical="top"/>
    </xf>
    <xf numFmtId="4" fontId="2" fillId="2" borderId="5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166" fontId="3" fillId="2" borderId="2" xfId="0" applyNumberFormat="1" applyFont="1" applyFill="1" applyBorder="1" applyAlignment="1">
      <alignment horizontal="right" vertical="center"/>
    </xf>
    <xf numFmtId="166" fontId="0" fillId="2" borderId="0" xfId="0" applyNumberFormat="1" applyFill="1" applyAlignment="1">
      <alignment horizontal="left" vertical="center"/>
    </xf>
    <xf numFmtId="38" fontId="3" fillId="2" borderId="2" xfId="0" applyNumberFormat="1" applyFont="1" applyFill="1" applyBorder="1" applyAlignment="1">
      <alignment vertical="center"/>
    </xf>
    <xf numFmtId="38" fontId="0" fillId="2" borderId="0" xfId="0" applyNumberFormat="1" applyFill="1" applyAlignment="1">
      <alignment horizontal="left" vertical="center"/>
    </xf>
    <xf numFmtId="4" fontId="3" fillId="2" borderId="2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vertical="center"/>
    </xf>
    <xf numFmtId="3" fontId="29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vertical="center"/>
    </xf>
    <xf numFmtId="166" fontId="3" fillId="2" borderId="0" xfId="0" applyNumberFormat="1" applyFont="1" applyFill="1" applyAlignment="1">
      <alignment horizontal="right" vertical="center"/>
    </xf>
    <xf numFmtId="4" fontId="3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0" fontId="3" fillId="2" borderId="0" xfId="3" applyNumberFormat="1" applyFont="1" applyFill="1" applyAlignment="1">
      <alignment horizontal="right" vertical="center"/>
    </xf>
    <xf numFmtId="38" fontId="11" fillId="2" borderId="0" xfId="0" applyNumberFormat="1" applyFont="1" applyFill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</cellXfs>
  <cellStyles count="4">
    <cellStyle name="Hyperlink" xfId="1" builtinId="8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31869B"/>
      <color rgb="FF0065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1:C23"/>
  <sheetViews>
    <sheetView rightToLeft="1" view="pageBreakPreview" zoomScaleNormal="100" zoomScaleSheetLayoutView="100" workbookViewId="0">
      <selection activeCell="D2" sqref="D2"/>
    </sheetView>
  </sheetViews>
  <sheetFormatPr defaultRowHeight="12.75" x14ac:dyDescent="0.2"/>
  <cols>
    <col min="1" max="1" width="21" customWidth="1"/>
    <col min="2" max="2" width="38" customWidth="1"/>
    <col min="3" max="3" width="36.5703125" customWidth="1"/>
  </cols>
  <sheetData>
    <row r="11" spans="1:3" ht="29.1" customHeight="1" x14ac:dyDescent="0.2">
      <c r="A11" s="297"/>
      <c r="B11" s="297"/>
      <c r="C11" s="297"/>
    </row>
    <row r="12" spans="1:3" ht="21.75" customHeight="1" x14ac:dyDescent="0.2">
      <c r="A12" s="297"/>
      <c r="B12" s="297"/>
      <c r="C12" s="297"/>
    </row>
    <row r="13" spans="1:3" ht="21.75" customHeight="1" x14ac:dyDescent="0.2">
      <c r="A13" s="297"/>
      <c r="B13" s="297"/>
      <c r="C13" s="297"/>
    </row>
    <row r="14" spans="1:3" ht="28.5" customHeight="1" x14ac:dyDescent="0.2"/>
    <row r="15" spans="1:3" ht="24.75" x14ac:dyDescent="0.6">
      <c r="A15" s="48"/>
      <c r="B15" s="298"/>
      <c r="C15" s="48"/>
    </row>
    <row r="16" spans="1:3" ht="24.75" x14ac:dyDescent="0.6">
      <c r="A16" s="48"/>
      <c r="B16" s="298"/>
      <c r="C16" s="48"/>
    </row>
    <row r="17" spans="1:3" ht="26.25" x14ac:dyDescent="0.2">
      <c r="A17" s="296" t="s">
        <v>0</v>
      </c>
      <c r="B17" s="296"/>
      <c r="C17" s="296"/>
    </row>
    <row r="18" spans="1:3" ht="26.25" x14ac:dyDescent="0.2">
      <c r="A18" s="296" t="s">
        <v>1</v>
      </c>
      <c r="B18" s="296"/>
      <c r="C18" s="296"/>
    </row>
    <row r="19" spans="1:3" ht="26.25" x14ac:dyDescent="0.2">
      <c r="A19" s="296" t="s">
        <v>242</v>
      </c>
      <c r="B19" s="296"/>
      <c r="C19" s="296"/>
    </row>
    <row r="20" spans="1:3" ht="24.75" x14ac:dyDescent="0.6">
      <c r="A20" s="48"/>
      <c r="B20" s="48"/>
      <c r="C20" s="48"/>
    </row>
    <row r="21" spans="1:3" ht="24.75" x14ac:dyDescent="0.6">
      <c r="A21" s="48"/>
      <c r="B21" s="48"/>
      <c r="C21" s="48"/>
    </row>
    <row r="22" spans="1:3" ht="24.75" x14ac:dyDescent="0.6">
      <c r="A22" s="48"/>
      <c r="B22" s="48"/>
      <c r="C22" s="48"/>
    </row>
    <row r="23" spans="1:3" ht="24.75" x14ac:dyDescent="0.6">
      <c r="A23" s="48"/>
      <c r="B23" s="48"/>
      <c r="C23" s="48"/>
    </row>
  </sheetData>
  <mergeCells count="7">
    <mergeCell ref="A18:C18"/>
    <mergeCell ref="A19:C19"/>
    <mergeCell ref="A11:C11"/>
    <mergeCell ref="A12:C12"/>
    <mergeCell ref="A13:C13"/>
    <mergeCell ref="B15:B16"/>
    <mergeCell ref="A17:C17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31869B"/>
    <pageSetUpPr fitToPage="1"/>
  </sheetPr>
  <dimension ref="A1:AL25"/>
  <sheetViews>
    <sheetView rightToLeft="1" view="pageBreakPreview" topLeftCell="A2" zoomScale="93" zoomScaleNormal="100" zoomScaleSheetLayoutView="93" workbookViewId="0">
      <selection activeCell="W2" sqref="W1:W1048576"/>
    </sheetView>
  </sheetViews>
  <sheetFormatPr defaultRowHeight="30" customHeight="1" x14ac:dyDescent="0.2"/>
  <cols>
    <col min="1" max="1" width="26.7109375" style="12" bestFit="1" customWidth="1"/>
    <col min="2" max="2" width="0.7109375" style="12" customWidth="1"/>
    <col min="3" max="3" width="15.7109375" style="220" bestFit="1" customWidth="1"/>
    <col min="4" max="4" width="1.28515625" style="220" customWidth="1"/>
    <col min="5" max="5" width="16.5703125" style="258" bestFit="1" customWidth="1"/>
    <col min="6" max="6" width="1.28515625" style="258" customWidth="1"/>
    <col min="7" max="7" width="15.140625" style="254" bestFit="1" customWidth="1"/>
    <col min="8" max="8" width="1.28515625" style="258" customWidth="1"/>
    <col min="9" max="9" width="16.5703125" style="258" bestFit="1" customWidth="1"/>
    <col min="10" max="10" width="1.28515625" style="12" customWidth="1"/>
    <col min="11" max="11" width="11.85546875" style="88" customWidth="1"/>
    <col min="12" max="12" width="1.28515625" style="12" customWidth="1"/>
    <col min="13" max="13" width="17" style="221" customWidth="1"/>
    <col min="14" max="14" width="1.28515625" style="221" customWidth="1"/>
    <col min="15" max="15" width="17.28515625" style="254" bestFit="1" customWidth="1"/>
    <col min="16" max="16" width="0.85546875" style="254" customWidth="1"/>
    <col min="17" max="17" width="19.140625" style="254" bestFit="1" customWidth="1"/>
    <col min="18" max="18" width="1.140625" style="258" customWidth="1"/>
    <col min="19" max="19" width="19.140625" style="258" bestFit="1" customWidth="1"/>
    <col min="20" max="20" width="1.28515625" style="12" customWidth="1"/>
    <col min="21" max="21" width="13.42578125" style="88" customWidth="1"/>
    <col min="22" max="22" width="0.28515625" style="12" customWidth="1"/>
    <col min="23" max="23" width="23.5703125" style="100" customWidth="1"/>
    <col min="24" max="24" width="9.140625" style="30" customWidth="1"/>
    <col min="25" max="25" width="18.7109375" style="12" bestFit="1" customWidth="1"/>
    <col min="26" max="26" width="9.140625" style="12" customWidth="1"/>
    <col min="27" max="27" width="16.85546875" style="12" bestFit="1" customWidth="1"/>
    <col min="28" max="28" width="9.140625" style="12" customWidth="1"/>
    <col min="29" max="29" width="26.28515625" style="12" bestFit="1" customWidth="1"/>
    <col min="30" max="16384" width="9.140625" style="12"/>
  </cols>
  <sheetData>
    <row r="1" spans="1:38" ht="30" customHeight="1" x14ac:dyDescent="0.2">
      <c r="A1" s="305" t="s">
        <v>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</row>
    <row r="2" spans="1:38" ht="30" customHeight="1" x14ac:dyDescent="0.2">
      <c r="A2" s="305" t="s">
        <v>89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</row>
    <row r="3" spans="1:38" ht="30" customHeight="1" x14ac:dyDescent="0.2">
      <c r="A3" s="305" t="s">
        <v>242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</row>
    <row r="4" spans="1:38" s="13" customFormat="1" ht="30" customHeight="1" x14ac:dyDescent="0.2">
      <c r="A4" s="304" t="s">
        <v>158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W4" s="119"/>
      <c r="X4" s="44"/>
    </row>
    <row r="5" spans="1:38" ht="30" customHeight="1" x14ac:dyDescent="0.2">
      <c r="C5" s="306" t="s">
        <v>100</v>
      </c>
      <c r="D5" s="306"/>
      <c r="E5" s="306"/>
      <c r="F5" s="306"/>
      <c r="G5" s="306"/>
      <c r="H5" s="306"/>
      <c r="I5" s="306"/>
      <c r="J5" s="306"/>
      <c r="K5" s="306"/>
      <c r="M5" s="306" t="s">
        <v>144</v>
      </c>
      <c r="N5" s="306"/>
      <c r="O5" s="306"/>
      <c r="P5" s="324"/>
      <c r="Q5" s="306"/>
      <c r="R5" s="306"/>
      <c r="S5" s="306"/>
      <c r="T5" s="306"/>
      <c r="U5" s="306"/>
    </row>
    <row r="6" spans="1:38" ht="27" customHeight="1" x14ac:dyDescent="0.2">
      <c r="C6" s="234"/>
      <c r="D6" s="234"/>
      <c r="E6" s="273"/>
      <c r="F6" s="273"/>
      <c r="G6" s="272"/>
      <c r="H6" s="273"/>
      <c r="I6" s="307" t="s">
        <v>12</v>
      </c>
      <c r="J6" s="307"/>
      <c r="K6" s="307"/>
      <c r="M6" s="233"/>
      <c r="N6" s="233"/>
      <c r="O6" s="272"/>
      <c r="P6" s="272"/>
      <c r="Q6" s="272"/>
      <c r="R6" s="273"/>
      <c r="S6" s="307" t="s">
        <v>12</v>
      </c>
      <c r="T6" s="307"/>
      <c r="U6" s="307"/>
    </row>
    <row r="7" spans="1:38" ht="38.25" customHeight="1" x14ac:dyDescent="0.2">
      <c r="A7" s="1" t="s">
        <v>101</v>
      </c>
      <c r="C7" s="236" t="s">
        <v>102</v>
      </c>
      <c r="E7" s="276" t="s">
        <v>103</v>
      </c>
      <c r="G7" s="259" t="s">
        <v>104</v>
      </c>
      <c r="I7" s="274" t="s">
        <v>75</v>
      </c>
      <c r="J7" s="26"/>
      <c r="K7" s="232" t="s">
        <v>92</v>
      </c>
      <c r="M7" s="235" t="s">
        <v>102</v>
      </c>
      <c r="N7" s="342" t="s">
        <v>103</v>
      </c>
      <c r="O7" s="342"/>
      <c r="P7" s="267"/>
      <c r="Q7" s="259" t="s">
        <v>104</v>
      </c>
      <c r="S7" s="274" t="s">
        <v>75</v>
      </c>
      <c r="T7" s="26"/>
      <c r="U7" s="232" t="s">
        <v>92</v>
      </c>
    </row>
    <row r="8" spans="1:38" s="54" customFormat="1" ht="30" customHeight="1" x14ac:dyDescent="0.5">
      <c r="A8" s="371" t="s">
        <v>227</v>
      </c>
      <c r="B8" s="58"/>
      <c r="C8" s="372">
        <v>0</v>
      </c>
      <c r="D8" s="373"/>
      <c r="E8" s="374">
        <v>0</v>
      </c>
      <c r="F8" s="375"/>
      <c r="G8" s="144">
        <v>0</v>
      </c>
      <c r="H8" s="375"/>
      <c r="I8" s="144">
        <f>C8+E8+G8</f>
        <v>0</v>
      </c>
      <c r="J8" s="218"/>
      <c r="K8" s="376">
        <v>0</v>
      </c>
      <c r="L8" s="218"/>
      <c r="M8" s="372">
        <v>0</v>
      </c>
      <c r="N8" s="373"/>
      <c r="O8" s="295">
        <v>0</v>
      </c>
      <c r="P8" s="375"/>
      <c r="Q8" s="144">
        <v>180452</v>
      </c>
      <c r="R8" s="375"/>
      <c r="S8" s="144">
        <f>M8+O8+Q8</f>
        <v>180452</v>
      </c>
      <c r="T8" s="294"/>
      <c r="U8" s="376">
        <v>4.5501596279853652E-7</v>
      </c>
      <c r="V8" s="364">
        <v>0</v>
      </c>
      <c r="W8" s="377"/>
      <c r="X8" s="378"/>
      <c r="Y8" s="379"/>
      <c r="Z8" s="380"/>
      <c r="AA8" s="380"/>
      <c r="AB8" s="380"/>
      <c r="AC8" s="380"/>
      <c r="AE8" s="354"/>
      <c r="AF8" s="354"/>
      <c r="AG8" s="354"/>
      <c r="AH8" s="354"/>
      <c r="AI8" s="354"/>
      <c r="AJ8" s="354"/>
      <c r="AK8" s="354"/>
      <c r="AL8" s="354"/>
    </row>
    <row r="9" spans="1:38" s="54" customFormat="1" ht="30" customHeight="1" x14ac:dyDescent="0.5">
      <c r="A9" s="106" t="s">
        <v>228</v>
      </c>
      <c r="B9" s="58"/>
      <c r="C9" s="381">
        <v>0</v>
      </c>
      <c r="D9" s="373"/>
      <c r="E9" s="361">
        <v>0</v>
      </c>
      <c r="F9" s="375"/>
      <c r="G9" s="144">
        <v>0</v>
      </c>
      <c r="H9" s="375"/>
      <c r="I9" s="144">
        <f t="shared" ref="I9:I18" si="0">C9+E9+G9</f>
        <v>0</v>
      </c>
      <c r="J9" s="218"/>
      <c r="K9" s="382">
        <v>0</v>
      </c>
      <c r="L9" s="218"/>
      <c r="M9" s="381">
        <v>0</v>
      </c>
      <c r="N9" s="373"/>
      <c r="O9" s="293">
        <v>0</v>
      </c>
      <c r="P9" s="375"/>
      <c r="Q9" s="144">
        <v>141580</v>
      </c>
      <c r="R9" s="375"/>
      <c r="S9" s="144">
        <f t="shared" ref="S9:S18" si="1">M9+O9+Q9</f>
        <v>141580</v>
      </c>
      <c r="T9" s="144"/>
      <c r="U9" s="382">
        <v>3.569988695775985E-7</v>
      </c>
      <c r="V9" s="368">
        <v>0</v>
      </c>
      <c r="W9" s="377"/>
      <c r="X9" s="378"/>
      <c r="Y9" s="379"/>
      <c r="AA9" s="383"/>
      <c r="AC9" s="383"/>
      <c r="AE9" s="383"/>
      <c r="AG9" s="383"/>
      <c r="AI9" s="383"/>
      <c r="AK9" s="384"/>
      <c r="AL9" s="384"/>
    </row>
    <row r="10" spans="1:38" s="54" customFormat="1" ht="30" customHeight="1" x14ac:dyDescent="0.5">
      <c r="A10" s="106" t="s">
        <v>197</v>
      </c>
      <c r="B10" s="58"/>
      <c r="C10" s="381">
        <v>0</v>
      </c>
      <c r="D10" s="373"/>
      <c r="E10" s="361">
        <v>0</v>
      </c>
      <c r="F10" s="375"/>
      <c r="G10" s="144">
        <v>0</v>
      </c>
      <c r="H10" s="375"/>
      <c r="I10" s="144">
        <f t="shared" si="0"/>
        <v>0</v>
      </c>
      <c r="J10" s="218"/>
      <c r="K10" s="382">
        <v>0</v>
      </c>
      <c r="L10" s="218"/>
      <c r="M10" s="381">
        <v>0</v>
      </c>
      <c r="N10" s="373"/>
      <c r="O10" s="293">
        <v>0</v>
      </c>
      <c r="P10" s="375"/>
      <c r="Q10" s="144">
        <v>700811</v>
      </c>
      <c r="R10" s="375"/>
      <c r="S10" s="144">
        <f t="shared" si="1"/>
        <v>700811</v>
      </c>
      <c r="T10" s="144"/>
      <c r="U10" s="382">
        <v>1.7671191890630483E-6</v>
      </c>
      <c r="V10" s="368">
        <v>0</v>
      </c>
      <c r="W10" s="377"/>
      <c r="X10" s="378"/>
      <c r="Y10" s="379"/>
      <c r="Z10" s="55"/>
      <c r="AA10" s="56"/>
      <c r="AB10" s="55"/>
      <c r="AC10" s="53"/>
      <c r="AD10" s="55"/>
      <c r="AE10" s="56"/>
      <c r="AF10" s="55"/>
      <c r="AG10" s="56"/>
      <c r="AH10" s="55"/>
      <c r="AI10" s="56"/>
      <c r="AJ10" s="55"/>
      <c r="AK10" s="343"/>
      <c r="AL10" s="343"/>
    </row>
    <row r="11" spans="1:38" s="54" customFormat="1" ht="30" customHeight="1" x14ac:dyDescent="0.5">
      <c r="A11" s="106" t="s">
        <v>198</v>
      </c>
      <c r="B11" s="58"/>
      <c r="C11" s="381">
        <v>0</v>
      </c>
      <c r="D11" s="373"/>
      <c r="E11" s="361">
        <v>0</v>
      </c>
      <c r="F11" s="375"/>
      <c r="G11" s="144">
        <f>'درآمد ناشی از فروش'!I22</f>
        <v>434653</v>
      </c>
      <c r="H11" s="375"/>
      <c r="I11" s="144">
        <f t="shared" si="0"/>
        <v>434653</v>
      </c>
      <c r="J11" s="218"/>
      <c r="K11" s="382">
        <v>0</v>
      </c>
      <c r="L11" s="218"/>
      <c r="M11" s="381">
        <v>0</v>
      </c>
      <c r="N11" s="373"/>
      <c r="O11" s="293">
        <v>0</v>
      </c>
      <c r="P11" s="375"/>
      <c r="Q11" s="144">
        <f>'درآمد ناشی از فروش'!Q22</f>
        <v>434653</v>
      </c>
      <c r="R11" s="375"/>
      <c r="S11" s="144">
        <f t="shared" si="1"/>
        <v>434653</v>
      </c>
      <c r="T11" s="144"/>
      <c r="U11" s="382">
        <v>1.0959925812862828E-6</v>
      </c>
      <c r="V11" s="368">
        <v>0</v>
      </c>
      <c r="W11" s="377"/>
      <c r="X11" s="378"/>
      <c r="Y11" s="379"/>
      <c r="Z11" s="55"/>
      <c r="AA11" s="56"/>
      <c r="AB11" s="55"/>
      <c r="AC11" s="53"/>
      <c r="AD11" s="55"/>
      <c r="AE11" s="56"/>
      <c r="AF11" s="55"/>
      <c r="AG11" s="56"/>
      <c r="AH11" s="55"/>
      <c r="AI11" s="56"/>
      <c r="AJ11" s="55"/>
      <c r="AK11" s="344"/>
      <c r="AL11" s="344"/>
    </row>
    <row r="12" spans="1:38" s="54" customFormat="1" ht="30" customHeight="1" x14ac:dyDescent="0.5">
      <c r="A12" s="106" t="s">
        <v>199</v>
      </c>
      <c r="B12" s="58"/>
      <c r="C12" s="381">
        <v>0</v>
      </c>
      <c r="D12" s="373"/>
      <c r="E12" s="361">
        <v>0</v>
      </c>
      <c r="F12" s="375"/>
      <c r="G12" s="144">
        <v>0</v>
      </c>
      <c r="H12" s="375"/>
      <c r="I12" s="144">
        <f t="shared" si="0"/>
        <v>0</v>
      </c>
      <c r="J12" s="218"/>
      <c r="K12" s="382">
        <v>0</v>
      </c>
      <c r="L12" s="218"/>
      <c r="M12" s="381">
        <v>0</v>
      </c>
      <c r="N12" s="373"/>
      <c r="O12" s="293">
        <v>0</v>
      </c>
      <c r="P12" s="375"/>
      <c r="Q12" s="144">
        <v>186835</v>
      </c>
      <c r="R12" s="375"/>
      <c r="S12" s="144">
        <f t="shared" si="1"/>
        <v>186835</v>
      </c>
      <c r="T12" s="144"/>
      <c r="U12" s="382">
        <v>4.7111091819134488E-7</v>
      </c>
      <c r="V12" s="368">
        <v>0</v>
      </c>
      <c r="W12" s="377"/>
      <c r="X12" s="378"/>
      <c r="Y12" s="379"/>
      <c r="Z12" s="55"/>
      <c r="AA12" s="56"/>
      <c r="AB12" s="55"/>
      <c r="AC12" s="57"/>
      <c r="AD12" s="53"/>
      <c r="AE12" s="56"/>
      <c r="AF12" s="55"/>
      <c r="AG12" s="56"/>
      <c r="AH12" s="55"/>
      <c r="AI12" s="56"/>
      <c r="AJ12" s="55"/>
      <c r="AK12" s="344"/>
      <c r="AL12" s="344"/>
    </row>
    <row r="13" spans="1:38" s="54" customFormat="1" ht="30" customHeight="1" x14ac:dyDescent="0.5">
      <c r="A13" s="106" t="s">
        <v>200</v>
      </c>
      <c r="B13" s="58"/>
      <c r="C13" s="381">
        <v>0</v>
      </c>
      <c r="D13" s="373"/>
      <c r="E13" s="361">
        <v>0</v>
      </c>
      <c r="F13" s="375"/>
      <c r="G13" s="293">
        <v>0</v>
      </c>
      <c r="H13" s="375"/>
      <c r="I13" s="293">
        <f t="shared" si="0"/>
        <v>0</v>
      </c>
      <c r="J13" s="218"/>
      <c r="K13" s="385">
        <v>0</v>
      </c>
      <c r="L13" s="218"/>
      <c r="M13" s="381">
        <v>0</v>
      </c>
      <c r="N13" s="373"/>
      <c r="O13" s="293">
        <v>0</v>
      </c>
      <c r="P13" s="375"/>
      <c r="Q13" s="293">
        <v>-95779605</v>
      </c>
      <c r="R13" s="375"/>
      <c r="S13" s="293">
        <f t="shared" si="1"/>
        <v>-95779605</v>
      </c>
      <c r="T13" s="386"/>
      <c r="U13" s="385">
        <v>-2.4151158859718108E-4</v>
      </c>
      <c r="V13" s="368">
        <v>0.01</v>
      </c>
      <c r="W13" s="377"/>
      <c r="X13" s="378"/>
      <c r="Y13" s="379"/>
      <c r="Z13" s="55"/>
      <c r="AA13" s="56"/>
      <c r="AB13" s="55"/>
      <c r="AC13" s="53"/>
      <c r="AD13" s="55"/>
      <c r="AE13" s="56"/>
      <c r="AF13" s="55"/>
      <c r="AG13" s="56"/>
      <c r="AH13" s="55"/>
      <c r="AI13" s="56"/>
      <c r="AJ13" s="55"/>
      <c r="AK13" s="344"/>
      <c r="AL13" s="344"/>
    </row>
    <row r="14" spans="1:38" s="54" customFormat="1" ht="30" customHeight="1" x14ac:dyDescent="0.5">
      <c r="A14" s="106" t="s">
        <v>201</v>
      </c>
      <c r="B14" s="58"/>
      <c r="C14" s="381">
        <v>0</v>
      </c>
      <c r="D14" s="373"/>
      <c r="E14" s="361">
        <v>0</v>
      </c>
      <c r="F14" s="375"/>
      <c r="G14" s="144">
        <v>0</v>
      </c>
      <c r="H14" s="375"/>
      <c r="I14" s="144">
        <f t="shared" si="0"/>
        <v>0</v>
      </c>
      <c r="J14" s="218"/>
      <c r="K14" s="382">
        <v>0</v>
      </c>
      <c r="L14" s="218"/>
      <c r="M14" s="381">
        <v>0</v>
      </c>
      <c r="N14" s="373"/>
      <c r="O14" s="293">
        <v>0</v>
      </c>
      <c r="P14" s="375"/>
      <c r="Q14" s="144">
        <v>101458</v>
      </c>
      <c r="R14" s="375"/>
      <c r="S14" s="144">
        <f t="shared" si="1"/>
        <v>101458</v>
      </c>
      <c r="T14" s="144"/>
      <c r="U14" s="382">
        <v>2.5582985809862968E-7</v>
      </c>
      <c r="V14" s="368">
        <v>0</v>
      </c>
      <c r="W14" s="377"/>
      <c r="X14" s="378"/>
      <c r="Y14" s="379"/>
      <c r="Z14" s="55"/>
      <c r="AA14" s="56"/>
      <c r="AB14" s="55"/>
      <c r="AC14" s="53"/>
      <c r="AD14" s="55"/>
      <c r="AE14" s="56"/>
      <c r="AF14" s="55"/>
      <c r="AG14" s="56"/>
      <c r="AH14" s="55"/>
      <c r="AI14" s="56"/>
      <c r="AJ14" s="55"/>
      <c r="AK14" s="344"/>
      <c r="AL14" s="344"/>
    </row>
    <row r="15" spans="1:38" s="54" customFormat="1" ht="30" customHeight="1" x14ac:dyDescent="0.5">
      <c r="A15" s="106" t="s">
        <v>229</v>
      </c>
      <c r="B15" s="58"/>
      <c r="C15" s="381">
        <v>0</v>
      </c>
      <c r="D15" s="373"/>
      <c r="E15" s="361">
        <v>0</v>
      </c>
      <c r="F15" s="375"/>
      <c r="G15" s="144">
        <v>0</v>
      </c>
      <c r="H15" s="375"/>
      <c r="I15" s="144">
        <f t="shared" si="0"/>
        <v>0</v>
      </c>
      <c r="J15" s="218"/>
      <c r="K15" s="382">
        <v>0</v>
      </c>
      <c r="L15" s="218"/>
      <c r="M15" s="381">
        <v>0</v>
      </c>
      <c r="N15" s="373"/>
      <c r="O15" s="293">
        <v>0</v>
      </c>
      <c r="P15" s="375"/>
      <c r="Q15" s="144">
        <v>516051</v>
      </c>
      <c r="R15" s="375"/>
      <c r="S15" s="144">
        <f t="shared" si="1"/>
        <v>516051</v>
      </c>
      <c r="T15" s="144"/>
      <c r="U15" s="382">
        <v>1.3012404551800343E-6</v>
      </c>
      <c r="V15" s="368">
        <v>0</v>
      </c>
      <c r="W15" s="377"/>
      <c r="X15" s="378"/>
      <c r="Y15" s="379"/>
      <c r="Z15" s="55"/>
      <c r="AA15" s="56"/>
      <c r="AB15" s="55"/>
      <c r="AC15" s="53"/>
      <c r="AD15" s="55"/>
      <c r="AE15" s="56"/>
      <c r="AF15" s="55"/>
      <c r="AG15" s="56"/>
      <c r="AH15" s="55"/>
      <c r="AI15" s="56"/>
      <c r="AJ15" s="55"/>
      <c r="AK15" s="56"/>
      <c r="AL15" s="56"/>
    </row>
    <row r="16" spans="1:38" s="54" customFormat="1" ht="30" customHeight="1" x14ac:dyDescent="0.5">
      <c r="A16" s="106" t="s">
        <v>235</v>
      </c>
      <c r="B16" s="58"/>
      <c r="C16" s="381">
        <v>0</v>
      </c>
      <c r="D16" s="373"/>
      <c r="E16" s="361">
        <v>0</v>
      </c>
      <c r="F16" s="375"/>
      <c r="G16" s="144">
        <f>'درآمد ناشی از فروش'!I21</f>
        <v>313099</v>
      </c>
      <c r="H16" s="375"/>
      <c r="I16" s="144">
        <f t="shared" si="0"/>
        <v>313099</v>
      </c>
      <c r="J16" s="218"/>
      <c r="K16" s="382">
        <v>0</v>
      </c>
      <c r="L16" s="218"/>
      <c r="M16" s="381">
        <v>0</v>
      </c>
      <c r="N16" s="373"/>
      <c r="O16" s="293">
        <v>0</v>
      </c>
      <c r="P16" s="375"/>
      <c r="Q16" s="144">
        <f>'درآمد ناشی از فروش'!Q21</f>
        <v>313099</v>
      </c>
      <c r="R16" s="375"/>
      <c r="S16" s="144">
        <f t="shared" si="1"/>
        <v>313099</v>
      </c>
      <c r="T16" s="144"/>
      <c r="U16" s="382">
        <v>7.8948996373694379E-7</v>
      </c>
      <c r="V16" s="368">
        <v>0</v>
      </c>
      <c r="W16" s="377"/>
      <c r="X16" s="378"/>
      <c r="Y16" s="379"/>
      <c r="Z16" s="55"/>
      <c r="AA16" s="56"/>
      <c r="AB16" s="55"/>
      <c r="AC16" s="53"/>
      <c r="AD16" s="55"/>
      <c r="AE16" s="56"/>
      <c r="AF16" s="55"/>
      <c r="AG16" s="56"/>
      <c r="AH16" s="55"/>
      <c r="AI16" s="56"/>
      <c r="AJ16" s="55"/>
      <c r="AK16" s="56"/>
      <c r="AL16" s="56"/>
    </row>
    <row r="17" spans="1:38" s="54" customFormat="1" ht="30" customHeight="1" x14ac:dyDescent="0.5">
      <c r="A17" s="106" t="s">
        <v>230</v>
      </c>
      <c r="B17" s="58"/>
      <c r="C17" s="381">
        <v>0</v>
      </c>
      <c r="D17" s="373"/>
      <c r="E17" s="361">
        <v>0</v>
      </c>
      <c r="F17" s="375"/>
      <c r="G17" s="144">
        <v>0</v>
      </c>
      <c r="H17" s="375"/>
      <c r="I17" s="144">
        <f t="shared" si="0"/>
        <v>0</v>
      </c>
      <c r="J17" s="218"/>
      <c r="K17" s="382">
        <v>0</v>
      </c>
      <c r="L17" s="218"/>
      <c r="M17" s="381">
        <v>0</v>
      </c>
      <c r="N17" s="373"/>
      <c r="O17" s="293">
        <v>0</v>
      </c>
      <c r="P17" s="375"/>
      <c r="Q17" s="144">
        <v>228482</v>
      </c>
      <c r="R17" s="375"/>
      <c r="S17" s="144">
        <f t="shared" si="1"/>
        <v>228482</v>
      </c>
      <c r="T17" s="144"/>
      <c r="U17" s="382">
        <v>5.7612526994511126E-7</v>
      </c>
      <c r="V17" s="368">
        <v>0.03</v>
      </c>
      <c r="W17" s="377"/>
      <c r="X17" s="378"/>
      <c r="Y17" s="379"/>
      <c r="Z17" s="55"/>
      <c r="AA17" s="56"/>
      <c r="AB17" s="55"/>
      <c r="AC17" s="53"/>
      <c r="AD17" s="55"/>
      <c r="AE17" s="56"/>
      <c r="AF17" s="55"/>
      <c r="AG17" s="56"/>
      <c r="AH17" s="55"/>
      <c r="AI17" s="56"/>
      <c r="AJ17" s="55"/>
      <c r="AK17" s="56"/>
      <c r="AL17" s="56"/>
    </row>
    <row r="18" spans="1:38" s="54" customFormat="1" ht="30" customHeight="1" x14ac:dyDescent="0.5">
      <c r="A18" s="106" t="s">
        <v>244</v>
      </c>
      <c r="B18" s="58"/>
      <c r="C18" s="381"/>
      <c r="D18" s="373"/>
      <c r="E18" s="361">
        <f>'درآمد ناشی از تغییر قیمت اوراق'!I13</f>
        <v>8961</v>
      </c>
      <c r="F18" s="375"/>
      <c r="G18" s="144">
        <f>'درآمد ناشی از فروش'!I7</f>
        <v>1028004</v>
      </c>
      <c r="H18" s="375"/>
      <c r="I18" s="144">
        <f t="shared" si="0"/>
        <v>1036965</v>
      </c>
      <c r="J18" s="218"/>
      <c r="K18" s="382">
        <v>0</v>
      </c>
      <c r="L18" s="218"/>
      <c r="M18" s="381"/>
      <c r="N18" s="373"/>
      <c r="O18" s="293">
        <f>'درآمد ناشی از تغییر قیمت اوراق'!Q13</f>
        <v>8961</v>
      </c>
      <c r="P18" s="375"/>
      <c r="Q18" s="144">
        <f>'درآمد ناشی از فروش'!Q7</f>
        <v>1028004</v>
      </c>
      <c r="R18" s="375"/>
      <c r="S18" s="144">
        <f t="shared" si="1"/>
        <v>1036965</v>
      </c>
      <c r="T18" s="144"/>
      <c r="U18" s="382">
        <v>2.6147431331511117E-6</v>
      </c>
      <c r="V18" s="368"/>
      <c r="W18" s="377"/>
      <c r="X18" s="378"/>
      <c r="Y18" s="379"/>
      <c r="Z18" s="55"/>
      <c r="AA18" s="56"/>
      <c r="AB18" s="55"/>
      <c r="AC18" s="53"/>
      <c r="AD18" s="55"/>
      <c r="AE18" s="56"/>
      <c r="AF18" s="55"/>
      <c r="AG18" s="56"/>
      <c r="AH18" s="55"/>
      <c r="AI18" s="56"/>
      <c r="AJ18" s="55"/>
      <c r="AK18" s="56"/>
      <c r="AL18" s="56"/>
    </row>
    <row r="19" spans="1:38" ht="30" customHeight="1" thickBot="1" x14ac:dyDescent="0.25">
      <c r="A19" s="11" t="s">
        <v>12</v>
      </c>
      <c r="B19"/>
      <c r="C19" s="229">
        <f>SUM(C8:C17)</f>
        <v>0</v>
      </c>
      <c r="D19" s="237"/>
      <c r="E19" s="209">
        <f>SUM(E8:E18)</f>
        <v>8961</v>
      </c>
      <c r="F19" s="277"/>
      <c r="G19" s="209">
        <f>SUM(G8:G18)</f>
        <v>1775756</v>
      </c>
      <c r="H19" s="277"/>
      <c r="I19" s="209">
        <f>SUM(I8:I18)</f>
        <v>1784717</v>
      </c>
      <c r="J19" s="208"/>
      <c r="K19" s="286">
        <f>SUM(K8:K18)</f>
        <v>0</v>
      </c>
      <c r="L19" s="208"/>
      <c r="M19" s="229">
        <f>SUM(M8:M18)</f>
        <v>0</v>
      </c>
      <c r="N19" s="238"/>
      <c r="O19" s="209">
        <f>SUM(O8:O18)</f>
        <v>8961</v>
      </c>
      <c r="P19" s="209"/>
      <c r="Q19" s="250">
        <f>SUM(Q8:Q18)</f>
        <v>-91948180</v>
      </c>
      <c r="R19" s="209"/>
      <c r="S19" s="250">
        <f>SUM(S8:S18)</f>
        <v>-91939219</v>
      </c>
      <c r="T19" s="183">
        <v>-19399995418</v>
      </c>
      <c r="U19" s="286">
        <f>SUM(U8:U18)</f>
        <v>-2.3182792239615242E-4</v>
      </c>
      <c r="V19" s="158">
        <v>-1.38</v>
      </c>
      <c r="W19" s="144"/>
      <c r="X19" s="145"/>
      <c r="Y19" s="56"/>
      <c r="Z19" s="55"/>
      <c r="AA19" s="56"/>
      <c r="AB19" s="55"/>
      <c r="AC19" s="53"/>
      <c r="AD19" s="55"/>
      <c r="AE19" s="56"/>
      <c r="AF19" s="55"/>
      <c r="AG19" s="56"/>
      <c r="AH19" s="55"/>
      <c r="AI19" s="56"/>
      <c r="AJ19" s="55"/>
      <c r="AK19" s="343"/>
      <c r="AL19" s="343"/>
    </row>
    <row r="20" spans="1:38" ht="30" customHeight="1" thickTop="1" x14ac:dyDescent="0.2">
      <c r="Q20" s="275"/>
      <c r="W20" s="144"/>
      <c r="X20" s="145"/>
      <c r="Y20" s="56"/>
      <c r="Z20" s="55"/>
      <c r="AA20" s="56"/>
      <c r="AB20" s="55"/>
      <c r="AC20" s="343"/>
      <c r="AD20" s="343"/>
      <c r="AE20" s="56"/>
      <c r="AF20" s="55"/>
      <c r="AG20" s="56"/>
      <c r="AH20" s="55"/>
      <c r="AI20" s="56"/>
      <c r="AJ20" s="55"/>
      <c r="AK20" s="343"/>
      <c r="AL20" s="343"/>
    </row>
    <row r="21" spans="1:38" ht="30" customHeight="1" x14ac:dyDescent="0.2">
      <c r="W21" s="144"/>
      <c r="X21" s="145"/>
      <c r="Y21" s="56"/>
      <c r="Z21" s="55"/>
      <c r="AA21" s="56"/>
      <c r="AB21" s="55"/>
      <c r="AC21" s="343"/>
      <c r="AD21" s="343"/>
      <c r="AE21" s="56"/>
      <c r="AF21" s="55"/>
      <c r="AG21" s="56"/>
      <c r="AH21" s="55"/>
      <c r="AI21" s="56"/>
      <c r="AJ21" s="55"/>
      <c r="AK21" s="343"/>
      <c r="AL21" s="343"/>
    </row>
    <row r="22" spans="1:38" ht="30" customHeight="1" x14ac:dyDescent="0.2">
      <c r="W22" s="144"/>
      <c r="X22" s="145"/>
      <c r="Y22" s="56"/>
      <c r="Z22" s="55"/>
      <c r="AA22" s="56"/>
      <c r="AB22" s="55"/>
      <c r="AC22" s="53"/>
      <c r="AD22" s="55"/>
      <c r="AE22" s="56"/>
      <c r="AF22" s="55"/>
      <c r="AG22" s="56"/>
      <c r="AH22" s="55"/>
      <c r="AI22" s="56"/>
      <c r="AJ22" s="55"/>
      <c r="AK22" s="343"/>
      <c r="AL22" s="343"/>
    </row>
    <row r="23" spans="1:38" ht="30" customHeight="1" x14ac:dyDescent="0.2">
      <c r="W23" s="144"/>
      <c r="X23" s="145"/>
      <c r="Y23" s="56"/>
      <c r="Z23" s="55"/>
      <c r="AA23" s="56"/>
      <c r="AB23" s="55"/>
      <c r="AC23" s="53"/>
      <c r="AD23" s="55"/>
      <c r="AE23" s="56"/>
      <c r="AF23" s="55"/>
      <c r="AG23" s="56"/>
      <c r="AH23" s="55"/>
      <c r="AI23" s="56"/>
      <c r="AJ23" s="55"/>
      <c r="AK23" s="343"/>
      <c r="AL23" s="343"/>
    </row>
    <row r="24" spans="1:38" ht="30" customHeight="1" x14ac:dyDescent="0.2">
      <c r="W24" s="144"/>
      <c r="X24" s="145"/>
      <c r="Y24" s="56"/>
      <c r="Z24" s="55"/>
      <c r="AA24" s="56"/>
      <c r="AB24" s="55"/>
      <c r="AC24" s="57"/>
      <c r="AD24" s="55"/>
      <c r="AE24" s="56"/>
      <c r="AF24" s="55"/>
      <c r="AG24" s="56"/>
      <c r="AH24" s="55"/>
      <c r="AI24" s="56"/>
      <c r="AJ24" s="55"/>
      <c r="AK24" s="345"/>
      <c r="AL24" s="345"/>
    </row>
    <row r="25" spans="1:38" ht="30" customHeight="1" x14ac:dyDescent="0.2">
      <c r="W25" s="70"/>
      <c r="X25" s="146"/>
      <c r="Y25" s="70"/>
      <c r="Z25" s="58"/>
      <c r="AA25" s="70"/>
      <c r="AB25" s="58"/>
      <c r="AC25" s="70"/>
      <c r="AD25" s="58"/>
      <c r="AE25" s="70"/>
      <c r="AF25" s="58"/>
      <c r="AG25" s="70"/>
      <c r="AH25" s="58"/>
      <c r="AI25" s="70"/>
      <c r="AJ25" s="58"/>
      <c r="AK25" s="346"/>
      <c r="AL25" s="346"/>
    </row>
  </sheetData>
  <mergeCells count="25">
    <mergeCell ref="AK22:AL22"/>
    <mergeCell ref="AK23:AL23"/>
    <mergeCell ref="AK24:AL24"/>
    <mergeCell ref="AK25:AL25"/>
    <mergeCell ref="AK19:AL19"/>
    <mergeCell ref="AC21:AD21"/>
    <mergeCell ref="AK21:AL21"/>
    <mergeCell ref="AC20:AD20"/>
    <mergeCell ref="AK20:AL20"/>
    <mergeCell ref="AK13:AL13"/>
    <mergeCell ref="AK14:AL14"/>
    <mergeCell ref="AE8:AL8"/>
    <mergeCell ref="AK9:AL9"/>
    <mergeCell ref="AK10:AL10"/>
    <mergeCell ref="AK11:AL11"/>
    <mergeCell ref="AK12:AL12"/>
    <mergeCell ref="I6:K6"/>
    <mergeCell ref="S6:U6"/>
    <mergeCell ref="N7:O7"/>
    <mergeCell ref="A1:U1"/>
    <mergeCell ref="A2:U2"/>
    <mergeCell ref="A3:U3"/>
    <mergeCell ref="C5:K5"/>
    <mergeCell ref="M5:U5"/>
    <mergeCell ref="A4:U4"/>
  </mergeCells>
  <pageMargins left="0.39" right="0.39" top="0.39" bottom="0.39" header="0" footer="0"/>
  <pageSetup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31869B"/>
    <pageSetUpPr fitToPage="1"/>
  </sheetPr>
  <dimension ref="A1:T31"/>
  <sheetViews>
    <sheetView rightToLeft="1" view="pageBreakPreview" topLeftCell="A13" zoomScale="98" zoomScaleNormal="100" zoomScaleSheetLayoutView="98" workbookViewId="0">
      <selection activeCell="S13" sqref="S1:T1048576"/>
    </sheetView>
  </sheetViews>
  <sheetFormatPr defaultRowHeight="30" customHeight="1" x14ac:dyDescent="0.2"/>
  <cols>
    <col min="1" max="1" width="28.85546875" style="54" bestFit="1" customWidth="1"/>
    <col min="2" max="2" width="1.28515625" style="54" customWidth="1"/>
    <col min="3" max="3" width="17.7109375" style="271" customWidth="1"/>
    <col min="4" max="4" width="1.28515625" style="184" customWidth="1"/>
    <col min="5" max="5" width="17" style="268" customWidth="1"/>
    <col min="6" max="6" width="1.28515625" style="268" customWidth="1"/>
    <col min="7" max="7" width="22.28515625" style="268" bestFit="1" customWidth="1"/>
    <col min="8" max="8" width="1.28515625" style="54" customWidth="1"/>
    <col min="9" max="9" width="12.28515625" style="227" customWidth="1"/>
    <col min="10" max="10" width="1.140625" style="54" customWidth="1"/>
    <col min="11" max="11" width="17.7109375" style="254" customWidth="1"/>
    <col min="12" max="12" width="1.28515625" style="254" customWidth="1"/>
    <col min="13" max="13" width="17.5703125" style="254" bestFit="1" customWidth="1"/>
    <col min="14" max="14" width="1.28515625" style="254" customWidth="1"/>
    <col min="15" max="15" width="17.5703125" style="254" customWidth="1"/>
    <col min="16" max="16" width="0.5703125" style="54" customWidth="1"/>
    <col min="17" max="17" width="16.85546875" style="54" customWidth="1"/>
    <col min="18" max="18" width="0.28515625" style="54" customWidth="1"/>
    <col min="19" max="19" width="24.85546875" style="98" bestFit="1" customWidth="1"/>
    <col min="20" max="20" width="18.7109375" style="358" customWidth="1"/>
    <col min="21" max="16384" width="9.140625" style="54"/>
  </cols>
  <sheetData>
    <row r="1" spans="1:20" ht="30" customHeight="1" x14ac:dyDescent="0.2">
      <c r="A1" s="354" t="s">
        <v>0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</row>
    <row r="2" spans="1:20" ht="30" customHeight="1" x14ac:dyDescent="0.2">
      <c r="A2" s="354" t="s">
        <v>89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</row>
    <row r="3" spans="1:20" ht="30" customHeight="1" x14ac:dyDescent="0.2">
      <c r="A3" s="354" t="s">
        <v>242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</row>
    <row r="4" spans="1:20" s="88" customFormat="1" ht="30" customHeight="1" x14ac:dyDescent="0.2">
      <c r="A4" s="355" t="s">
        <v>159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S4" s="359"/>
      <c r="T4" s="360"/>
    </row>
    <row r="5" spans="1:20" ht="24" customHeight="1" x14ac:dyDescent="0.2">
      <c r="C5" s="316" t="s">
        <v>100</v>
      </c>
      <c r="D5" s="316"/>
      <c r="E5" s="316"/>
      <c r="F5" s="316"/>
      <c r="G5" s="316"/>
      <c r="H5" s="316"/>
      <c r="I5" s="316"/>
      <c r="K5" s="316"/>
      <c r="L5" s="316"/>
      <c r="M5" s="316"/>
      <c r="N5" s="316"/>
      <c r="O5" s="316"/>
      <c r="P5" s="316"/>
      <c r="Q5" s="316"/>
    </row>
    <row r="6" spans="1:20" ht="24" customHeight="1" x14ac:dyDescent="0.2">
      <c r="C6" s="347" t="s">
        <v>103</v>
      </c>
      <c r="D6" s="228"/>
      <c r="E6" s="349" t="s">
        <v>104</v>
      </c>
      <c r="F6" s="266"/>
      <c r="G6" s="311" t="s">
        <v>12</v>
      </c>
      <c r="H6" s="311"/>
      <c r="I6" s="311"/>
      <c r="K6" s="349" t="s">
        <v>103</v>
      </c>
      <c r="L6" s="272"/>
      <c r="M6" s="349" t="s">
        <v>104</v>
      </c>
      <c r="N6" s="272"/>
      <c r="O6" s="311" t="s">
        <v>12</v>
      </c>
      <c r="P6" s="311"/>
      <c r="Q6" s="311"/>
    </row>
    <row r="7" spans="1:20" ht="38.25" customHeight="1" x14ac:dyDescent="0.2">
      <c r="A7" s="60" t="s">
        <v>26</v>
      </c>
      <c r="C7" s="348"/>
      <c r="E7" s="350"/>
      <c r="G7" s="269" t="s">
        <v>75</v>
      </c>
      <c r="H7" s="80"/>
      <c r="I7" s="226" t="s">
        <v>92</v>
      </c>
      <c r="K7" s="350"/>
      <c r="M7" s="350"/>
      <c r="O7" s="269" t="s">
        <v>75</v>
      </c>
      <c r="P7" s="80"/>
      <c r="Q7" s="61" t="s">
        <v>92</v>
      </c>
    </row>
    <row r="8" spans="1:20" ht="30" customHeight="1" x14ac:dyDescent="0.2">
      <c r="A8" s="308" t="s">
        <v>279</v>
      </c>
      <c r="B8" s="308"/>
      <c r="C8" s="361">
        <f>'درآمد ناشی از تغییر قیمت اوراق'!I16</f>
        <v>-108256338</v>
      </c>
      <c r="D8" s="362"/>
      <c r="E8" s="361">
        <v>0</v>
      </c>
      <c r="F8" s="361"/>
      <c r="G8" s="361">
        <f t="shared" ref="G8:G17" si="0">C8+E8</f>
        <v>-108256338</v>
      </c>
      <c r="H8" s="363"/>
      <c r="I8" s="364">
        <v>0</v>
      </c>
      <c r="J8" s="365"/>
      <c r="K8" s="366">
        <f>'درآمد ناشی از تغییر قیمت اوراق'!Q16</f>
        <v>8480552</v>
      </c>
      <c r="L8" s="362"/>
      <c r="M8" s="361">
        <v>0</v>
      </c>
      <c r="N8" s="361"/>
      <c r="O8" s="361">
        <f t="shared" ref="O8:O17" si="1">K8+M8</f>
        <v>8480552</v>
      </c>
      <c r="P8" s="365"/>
      <c r="Q8" s="364">
        <v>2.138400534958357E-5</v>
      </c>
      <c r="R8" s="365">
        <v>0</v>
      </c>
      <c r="T8" s="367"/>
    </row>
    <row r="9" spans="1:20" ht="30" customHeight="1" x14ac:dyDescent="0.2">
      <c r="A9" s="308" t="s">
        <v>278</v>
      </c>
      <c r="B9" s="308"/>
      <c r="C9" s="361">
        <f>'درآمد ناشی از تغییر قیمت اوراق'!I14</f>
        <v>-2557125043</v>
      </c>
      <c r="D9" s="362"/>
      <c r="E9" s="361">
        <v>0</v>
      </c>
      <c r="F9" s="361"/>
      <c r="G9" s="361">
        <f t="shared" si="0"/>
        <v>-2557125043</v>
      </c>
      <c r="H9" s="363"/>
      <c r="I9" s="368">
        <v>0</v>
      </c>
      <c r="J9" s="365"/>
      <c r="K9" s="361">
        <f>'درآمد ناشی از تغییر قیمت اوراق'!Q14</f>
        <v>-7495021680</v>
      </c>
      <c r="L9" s="362"/>
      <c r="M9" s="361">
        <v>0</v>
      </c>
      <c r="N9" s="361"/>
      <c r="O9" s="361">
        <f t="shared" si="1"/>
        <v>-7495021680</v>
      </c>
      <c r="P9" s="365"/>
      <c r="Q9" s="368">
        <v>-1.8898956542022834E-2</v>
      </c>
      <c r="R9" s="365">
        <v>0.02</v>
      </c>
      <c r="T9" s="367"/>
    </row>
    <row r="10" spans="1:20" ht="30" customHeight="1" x14ac:dyDescent="0.2">
      <c r="A10" s="308" t="s">
        <v>277</v>
      </c>
      <c r="B10" s="308"/>
      <c r="C10" s="361">
        <f>'درآمد ناشی از تغییر قیمت اوراق'!I7</f>
        <v>-2383196956</v>
      </c>
      <c r="D10" s="362"/>
      <c r="E10" s="361">
        <f>'درآمد ناشی از فروش'!I8</f>
        <v>-32186115</v>
      </c>
      <c r="F10" s="361"/>
      <c r="G10" s="361">
        <f t="shared" si="0"/>
        <v>-2415383071</v>
      </c>
      <c r="H10" s="363"/>
      <c r="I10" s="369">
        <v>0</v>
      </c>
      <c r="J10" s="365"/>
      <c r="K10" s="361">
        <f>'درآمد ناشی از تغییر قیمت اوراق'!Q7</f>
        <v>-2430696956</v>
      </c>
      <c r="L10" s="362"/>
      <c r="M10" s="361">
        <f>'درآمد ناشی از فروش'!Q8</f>
        <v>-32186115</v>
      </c>
      <c r="N10" s="361"/>
      <c r="O10" s="361">
        <f t="shared" si="1"/>
        <v>-2462883071</v>
      </c>
      <c r="P10" s="365"/>
      <c r="Q10" s="369">
        <v>-6.2102448951038584E-3</v>
      </c>
      <c r="R10" s="365">
        <v>-0.04</v>
      </c>
      <c r="T10" s="367"/>
    </row>
    <row r="11" spans="1:20" ht="30" customHeight="1" x14ac:dyDescent="0.2">
      <c r="A11" s="308" t="s">
        <v>220</v>
      </c>
      <c r="B11" s="308"/>
      <c r="C11" s="361">
        <f>'درآمد ناشی از تغییر قیمت اوراق'!I11</f>
        <v>-236518800</v>
      </c>
      <c r="D11" s="362"/>
      <c r="E11" s="361">
        <v>0</v>
      </c>
      <c r="F11" s="361"/>
      <c r="G11" s="361">
        <f t="shared" si="0"/>
        <v>-236518800</v>
      </c>
      <c r="H11" s="363"/>
      <c r="I11" s="368">
        <v>0</v>
      </c>
      <c r="J11" s="365"/>
      <c r="K11" s="361">
        <f>'درآمد ناشی از تغییر قیمت اوراق'!Q11</f>
        <v>-288257288</v>
      </c>
      <c r="L11" s="362"/>
      <c r="M11" s="361">
        <v>0</v>
      </c>
      <c r="N11" s="361"/>
      <c r="O11" s="361">
        <f t="shared" si="1"/>
        <v>-288257288</v>
      </c>
      <c r="P11" s="365"/>
      <c r="Q11" s="368">
        <v>-7.2685072724610993E-4</v>
      </c>
      <c r="R11" s="365">
        <v>0.72</v>
      </c>
      <c r="T11" s="367"/>
    </row>
    <row r="12" spans="1:20" ht="30" customHeight="1" x14ac:dyDescent="0.2">
      <c r="A12" s="308" t="s">
        <v>221</v>
      </c>
      <c r="B12" s="308"/>
      <c r="C12" s="361">
        <f>'درآمد ناشی از تغییر قیمت اوراق'!I18</f>
        <v>-336671539</v>
      </c>
      <c r="D12" s="362"/>
      <c r="E12" s="361">
        <v>0</v>
      </c>
      <c r="F12" s="361"/>
      <c r="G12" s="361">
        <f t="shared" si="0"/>
        <v>-336671539</v>
      </c>
      <c r="H12" s="363"/>
      <c r="I12" s="368">
        <v>0</v>
      </c>
      <c r="J12" s="365"/>
      <c r="K12" s="361">
        <f>'درآمد ناشی از تغییر قیمت اوراق'!Q18</f>
        <v>-3154417690</v>
      </c>
      <c r="L12" s="362"/>
      <c r="M12" s="361">
        <v>0</v>
      </c>
      <c r="N12" s="361"/>
      <c r="O12" s="361">
        <f t="shared" si="1"/>
        <v>-3154417690</v>
      </c>
      <c r="P12" s="365"/>
      <c r="Q12" s="368">
        <v>-7.9539733684530264E-3</v>
      </c>
      <c r="R12" s="365">
        <v>0.06</v>
      </c>
      <c r="T12" s="367"/>
    </row>
    <row r="13" spans="1:20" ht="30" customHeight="1" x14ac:dyDescent="0.2">
      <c r="A13" s="308" t="s">
        <v>222</v>
      </c>
      <c r="B13" s="308"/>
      <c r="C13" s="361">
        <f>'درآمد ناشی از تغییر قیمت اوراق'!I25</f>
        <v>-2896232326</v>
      </c>
      <c r="D13" s="362"/>
      <c r="E13" s="361">
        <v>0</v>
      </c>
      <c r="F13" s="361"/>
      <c r="G13" s="361">
        <f t="shared" si="0"/>
        <v>-2896232326</v>
      </c>
      <c r="H13" s="363"/>
      <c r="I13" s="368">
        <v>0</v>
      </c>
      <c r="J13" s="365"/>
      <c r="K13" s="361">
        <v>-2896232326</v>
      </c>
      <c r="L13" s="362"/>
      <c r="M13" s="361">
        <v>0</v>
      </c>
      <c r="N13" s="361"/>
      <c r="O13" s="361">
        <f t="shared" si="1"/>
        <v>-2896232326</v>
      </c>
      <c r="P13" s="365"/>
      <c r="Q13" s="368">
        <v>-7.3029500382546875E-3</v>
      </c>
      <c r="R13" s="365">
        <v>0.18</v>
      </c>
      <c r="T13" s="367"/>
    </row>
    <row r="14" spans="1:20" ht="30" customHeight="1" x14ac:dyDescent="0.2">
      <c r="A14" s="308" t="s">
        <v>276</v>
      </c>
      <c r="B14" s="308"/>
      <c r="C14" s="361">
        <f>'درآمد ناشی از تغییر قیمت اوراق'!I12</f>
        <v>-769085625</v>
      </c>
      <c r="D14" s="362"/>
      <c r="E14" s="361">
        <v>0</v>
      </c>
      <c r="F14" s="361"/>
      <c r="G14" s="361">
        <f t="shared" si="0"/>
        <v>-769085625</v>
      </c>
      <c r="H14" s="363"/>
      <c r="I14" s="368">
        <v>0</v>
      </c>
      <c r="J14" s="365"/>
      <c r="K14" s="361">
        <f>'درآمد ناشی از تغییر قیمت اوراق'!Q12</f>
        <v>-503401500</v>
      </c>
      <c r="L14" s="362"/>
      <c r="M14" s="361">
        <v>0</v>
      </c>
      <c r="N14" s="361"/>
      <c r="O14" s="361">
        <f t="shared" si="1"/>
        <v>-503401500</v>
      </c>
      <c r="P14" s="365"/>
      <c r="Q14" s="368">
        <v>-1.269344303176066E-3</v>
      </c>
      <c r="R14" s="365">
        <v>1.5</v>
      </c>
      <c r="T14" s="367"/>
    </row>
    <row r="15" spans="1:20" ht="30" customHeight="1" x14ac:dyDescent="0.2">
      <c r="A15" s="308" t="s">
        <v>275</v>
      </c>
      <c r="B15" s="308"/>
      <c r="C15" s="361">
        <f>'درآمد ناشی از تغییر قیمت اوراق'!I8</f>
        <v>-204556800</v>
      </c>
      <c r="D15" s="362"/>
      <c r="E15" s="361">
        <v>0</v>
      </c>
      <c r="F15" s="361"/>
      <c r="G15" s="361">
        <f t="shared" si="0"/>
        <v>-204556800</v>
      </c>
      <c r="H15" s="363"/>
      <c r="I15" s="368">
        <v>0</v>
      </c>
      <c r="J15" s="365"/>
      <c r="K15" s="361">
        <f>'درآمد ناشی از تغییر قیمت اوراق'!Q8</f>
        <v>-465366720</v>
      </c>
      <c r="L15" s="362"/>
      <c r="M15" s="361">
        <v>0</v>
      </c>
      <c r="N15" s="361"/>
      <c r="O15" s="361">
        <f t="shared" si="1"/>
        <v>-465366720</v>
      </c>
      <c r="P15" s="365"/>
      <c r="Q15" s="368">
        <v>-1.173438289158319E-3</v>
      </c>
      <c r="R15" s="365">
        <v>0</v>
      </c>
      <c r="T15" s="367"/>
    </row>
    <row r="16" spans="1:20" ht="30" customHeight="1" x14ac:dyDescent="0.2">
      <c r="A16" s="308" t="s">
        <v>274</v>
      </c>
      <c r="B16" s="308"/>
      <c r="C16" s="361">
        <f>'درآمد ناشی از تغییر قیمت اوراق'!I20</f>
        <v>-208850673</v>
      </c>
      <c r="D16" s="362"/>
      <c r="E16" s="361">
        <f>'درآمد ناشی از فروش'!I11</f>
        <v>1934075687</v>
      </c>
      <c r="F16" s="361"/>
      <c r="G16" s="361">
        <f t="shared" si="0"/>
        <v>1725225014</v>
      </c>
      <c r="H16" s="363"/>
      <c r="I16" s="368">
        <v>0</v>
      </c>
      <c r="J16" s="365"/>
      <c r="K16" s="366">
        <f>'درآمد ناشی از تغییر قیمت اوراق'!Q20</f>
        <v>36996915</v>
      </c>
      <c r="L16" s="362"/>
      <c r="M16" s="361">
        <f>'درآمد ناشی از فروش'!Q11</f>
        <v>1934075687</v>
      </c>
      <c r="N16" s="361"/>
      <c r="O16" s="361">
        <f t="shared" si="1"/>
        <v>1971072602</v>
      </c>
      <c r="P16" s="365"/>
      <c r="Q16" s="368">
        <v>4.9701277777184326E-3</v>
      </c>
      <c r="R16" s="365">
        <v>7.0000000000000007E-2</v>
      </c>
      <c r="T16" s="367"/>
    </row>
    <row r="17" spans="1:20" ht="30" customHeight="1" x14ac:dyDescent="0.2">
      <c r="A17" s="308" t="s">
        <v>241</v>
      </c>
      <c r="B17" s="308"/>
      <c r="C17" s="366">
        <f>'درآمد ناشی از تغییر قیمت اوراق'!I10</f>
        <v>2800554527</v>
      </c>
      <c r="D17" s="362"/>
      <c r="E17" s="361">
        <v>0</v>
      </c>
      <c r="F17" s="361"/>
      <c r="G17" s="361">
        <f t="shared" si="0"/>
        <v>2800554527</v>
      </c>
      <c r="H17" s="363"/>
      <c r="I17" s="368">
        <v>0</v>
      </c>
      <c r="J17" s="365"/>
      <c r="K17" s="366">
        <f>'درآمد ناشی از تغییر قیمت اوراق'!Q10</f>
        <v>5343195465</v>
      </c>
      <c r="L17" s="362"/>
      <c r="M17" s="361">
        <v>0</v>
      </c>
      <c r="N17" s="361"/>
      <c r="O17" s="361">
        <f t="shared" si="1"/>
        <v>5343195465</v>
      </c>
      <c r="P17" s="365"/>
      <c r="Q17" s="368">
        <v>1.3473052273888619E-2</v>
      </c>
      <c r="R17" s="365">
        <v>0.06</v>
      </c>
      <c r="T17" s="367"/>
    </row>
    <row r="18" spans="1:20" ht="30" customHeight="1" x14ac:dyDescent="0.2">
      <c r="A18" s="308" t="s">
        <v>273</v>
      </c>
      <c r="B18" s="308"/>
      <c r="C18" s="361">
        <f>'درآمد ناشی از تغییر قیمت اوراق'!I19</f>
        <v>1161147</v>
      </c>
      <c r="D18" s="362"/>
      <c r="E18" s="361">
        <v>0</v>
      </c>
      <c r="F18" s="361"/>
      <c r="G18" s="361">
        <f>C18+E18</f>
        <v>1161147</v>
      </c>
      <c r="H18" s="363"/>
      <c r="I18" s="369">
        <v>0</v>
      </c>
      <c r="J18" s="365"/>
      <c r="K18" s="361">
        <f>'درآمد ناشی از تغییر قیمت اوراق'!Q19</f>
        <v>704992</v>
      </c>
      <c r="L18" s="362"/>
      <c r="M18" s="361">
        <v>8221</v>
      </c>
      <c r="N18" s="361"/>
      <c r="O18" s="361">
        <f>K18+M18</f>
        <v>713213</v>
      </c>
      <c r="P18" s="365"/>
      <c r="Q18" s="369">
        <v>1.7983912612519264E-6</v>
      </c>
      <c r="R18" s="365">
        <v>0.41</v>
      </c>
      <c r="T18" s="367"/>
    </row>
    <row r="19" spans="1:20" ht="30" customHeight="1" x14ac:dyDescent="0.2">
      <c r="A19" s="308" t="s">
        <v>272</v>
      </c>
      <c r="B19" s="308"/>
      <c r="C19" s="361">
        <f>'درآمد ناشی از تغییر قیمت اوراق'!I27</f>
        <v>-1353528572</v>
      </c>
      <c r="D19" s="362"/>
      <c r="E19" s="361">
        <v>0</v>
      </c>
      <c r="F19" s="361"/>
      <c r="G19" s="361">
        <f t="shared" ref="G19:G29" si="2">C19+E19</f>
        <v>-1353528572</v>
      </c>
      <c r="H19" s="363"/>
      <c r="I19" s="368">
        <v>0</v>
      </c>
      <c r="J19" s="365"/>
      <c r="K19" s="361">
        <f>'درآمد ناشی از تغییر قیمت اوراق'!Q27</f>
        <v>-2586063197</v>
      </c>
      <c r="L19" s="362"/>
      <c r="M19" s="361">
        <v>0</v>
      </c>
      <c r="N19" s="361"/>
      <c r="O19" s="361">
        <f t="shared" ref="O19:O29" si="3">K19+M19</f>
        <v>-2586063197</v>
      </c>
      <c r="P19" s="365"/>
      <c r="Q19" s="368">
        <v>-6.5208478456366039E-3</v>
      </c>
      <c r="R19" s="365">
        <v>0</v>
      </c>
      <c r="T19" s="367"/>
    </row>
    <row r="20" spans="1:20" ht="30" customHeight="1" x14ac:dyDescent="0.2">
      <c r="A20" s="308" t="s">
        <v>271</v>
      </c>
      <c r="B20" s="308"/>
      <c r="C20" s="366">
        <f>'درآمد ناشی از تغییر قیمت اوراق'!I15</f>
        <v>744394354</v>
      </c>
      <c r="D20" s="362"/>
      <c r="E20" s="361">
        <f>'درآمد ناشی از فروش'!I10</f>
        <v>3531105332</v>
      </c>
      <c r="F20" s="361"/>
      <c r="G20" s="361">
        <f t="shared" si="2"/>
        <v>4275499686</v>
      </c>
      <c r="H20" s="363"/>
      <c r="I20" s="369">
        <v>0</v>
      </c>
      <c r="J20" s="365"/>
      <c r="K20" s="366">
        <f>'درآمد ناشی از تغییر قیمت اوراق'!Q15</f>
        <v>11016610095</v>
      </c>
      <c r="L20" s="362"/>
      <c r="M20" s="361">
        <f>'درآمد ناشی از فروش'!Q10</f>
        <v>3531105332</v>
      </c>
      <c r="N20" s="361"/>
      <c r="O20" s="361">
        <f t="shared" si="3"/>
        <v>14547715427</v>
      </c>
      <c r="P20" s="365"/>
      <c r="Q20" s="369">
        <v>3.6682567893597896E-2</v>
      </c>
      <c r="R20" s="365">
        <v>0</v>
      </c>
      <c r="T20" s="367"/>
    </row>
    <row r="21" spans="1:20" ht="30" customHeight="1" x14ac:dyDescent="0.2">
      <c r="A21" s="308" t="s">
        <v>270</v>
      </c>
      <c r="B21" s="308"/>
      <c r="C21" s="361">
        <f>'درآمد ناشی از تغییر قیمت اوراق'!I9</f>
        <v>-274822205</v>
      </c>
      <c r="D21" s="362"/>
      <c r="E21" s="361">
        <v>0</v>
      </c>
      <c r="F21" s="361"/>
      <c r="G21" s="361">
        <f t="shared" si="2"/>
        <v>-274822205</v>
      </c>
      <c r="H21" s="363"/>
      <c r="I21" s="368">
        <v>0</v>
      </c>
      <c r="J21" s="365"/>
      <c r="K21" s="361">
        <f>'درآمد ناشی از تغییر قیمت اوراق'!Q9</f>
        <v>-981507874</v>
      </c>
      <c r="L21" s="362"/>
      <c r="M21" s="361">
        <v>0</v>
      </c>
      <c r="N21" s="361"/>
      <c r="O21" s="361">
        <f t="shared" si="3"/>
        <v>-981507874</v>
      </c>
      <c r="P21" s="365"/>
      <c r="Q21" s="368">
        <v>-2.4749060707692609E-3</v>
      </c>
      <c r="R21" s="365">
        <v>0.1</v>
      </c>
      <c r="T21" s="367"/>
    </row>
    <row r="22" spans="1:20" ht="30" customHeight="1" x14ac:dyDescent="0.2">
      <c r="A22" s="308" t="s">
        <v>269</v>
      </c>
      <c r="B22" s="308"/>
      <c r="C22" s="361">
        <v>-101198628</v>
      </c>
      <c r="D22" s="362"/>
      <c r="E22" s="361">
        <v>0</v>
      </c>
      <c r="F22" s="361"/>
      <c r="G22" s="361">
        <f t="shared" si="2"/>
        <v>-101198628</v>
      </c>
      <c r="H22" s="363"/>
      <c r="I22" s="369">
        <v>0</v>
      </c>
      <c r="J22" s="365"/>
      <c r="K22" s="361">
        <v>-101198628</v>
      </c>
      <c r="L22" s="362"/>
      <c r="M22" s="361">
        <v>0</v>
      </c>
      <c r="N22" s="361"/>
      <c r="O22" s="361">
        <f t="shared" si="3"/>
        <v>-101198628</v>
      </c>
      <c r="P22" s="365"/>
      <c r="Q22" s="369">
        <v>-2.5517584262469209E-4</v>
      </c>
      <c r="R22" s="365">
        <v>-0.15</v>
      </c>
      <c r="T22" s="367"/>
    </row>
    <row r="23" spans="1:20" ht="30" customHeight="1" x14ac:dyDescent="0.2">
      <c r="A23" s="308" t="s">
        <v>268</v>
      </c>
      <c r="B23" s="308"/>
      <c r="C23" s="366">
        <f>'درآمد ناشی از تغییر قیمت اوراق'!I17</f>
        <v>5271642421</v>
      </c>
      <c r="D23" s="362"/>
      <c r="E23" s="361">
        <v>0</v>
      </c>
      <c r="F23" s="361"/>
      <c r="G23" s="361">
        <f t="shared" si="2"/>
        <v>5271642421</v>
      </c>
      <c r="H23" s="363"/>
      <c r="I23" s="368">
        <v>0</v>
      </c>
      <c r="J23" s="365"/>
      <c r="K23" s="366">
        <f>'درآمد ناشی از تغییر قیمت اوراق'!Q17</f>
        <v>10364618805</v>
      </c>
      <c r="L23" s="362"/>
      <c r="M23" s="361">
        <v>0</v>
      </c>
      <c r="N23" s="361"/>
      <c r="O23" s="361">
        <f t="shared" si="3"/>
        <v>10364618805</v>
      </c>
      <c r="P23" s="365"/>
      <c r="Q23" s="368">
        <v>2.6134744999206948E-2</v>
      </c>
      <c r="R23" s="365">
        <v>0.15</v>
      </c>
      <c r="T23" s="367"/>
    </row>
    <row r="24" spans="1:20" ht="30" customHeight="1" x14ac:dyDescent="0.2">
      <c r="A24" s="288" t="s">
        <v>267</v>
      </c>
      <c r="B24" s="288"/>
      <c r="C24" s="366"/>
      <c r="D24" s="362"/>
      <c r="E24" s="361">
        <v>1179154150</v>
      </c>
      <c r="F24" s="361"/>
      <c r="G24" s="361">
        <f t="shared" si="2"/>
        <v>1179154150</v>
      </c>
      <c r="H24" s="363"/>
      <c r="I24" s="368">
        <v>0</v>
      </c>
      <c r="J24" s="365"/>
      <c r="K24" s="366"/>
      <c r="L24" s="362"/>
      <c r="M24" s="361">
        <v>1179154150</v>
      </c>
      <c r="N24" s="361"/>
      <c r="O24" s="361">
        <f t="shared" si="3"/>
        <v>1179154150</v>
      </c>
      <c r="P24" s="365"/>
      <c r="Q24" s="368">
        <v>2.973277995534214E-3</v>
      </c>
      <c r="R24" s="365"/>
      <c r="T24" s="367"/>
    </row>
    <row r="25" spans="1:20" ht="30" customHeight="1" x14ac:dyDescent="0.2">
      <c r="A25" s="288" t="s">
        <v>281</v>
      </c>
      <c r="B25" s="288"/>
      <c r="C25" s="366">
        <f>'درآمد ناشی از تغییر قیمت اوراق'!I21</f>
        <v>37674772</v>
      </c>
      <c r="D25" s="362"/>
      <c r="E25" s="361"/>
      <c r="F25" s="361"/>
      <c r="G25" s="361">
        <f t="shared" si="2"/>
        <v>37674772</v>
      </c>
      <c r="H25" s="363"/>
      <c r="I25" s="368">
        <v>0</v>
      </c>
      <c r="J25" s="365"/>
      <c r="K25" s="366"/>
      <c r="L25" s="362"/>
      <c r="M25" s="361">
        <v>37674772</v>
      </c>
      <c r="N25" s="361"/>
      <c r="O25" s="361">
        <f t="shared" si="3"/>
        <v>37674772</v>
      </c>
      <c r="P25" s="365"/>
      <c r="Q25" s="368">
        <v>9.4998241387157496E-5</v>
      </c>
      <c r="R25" s="365"/>
      <c r="T25" s="367"/>
    </row>
    <row r="26" spans="1:20" ht="30" customHeight="1" x14ac:dyDescent="0.2">
      <c r="A26" s="288" t="s">
        <v>282</v>
      </c>
      <c r="B26" s="288"/>
      <c r="C26" s="361">
        <f>'درآمد ناشی از تغییر قیمت اوراق'!I22</f>
        <v>-35625000</v>
      </c>
      <c r="D26" s="362"/>
      <c r="E26" s="361"/>
      <c r="F26" s="361"/>
      <c r="G26" s="361">
        <f t="shared" si="2"/>
        <v>-35625000</v>
      </c>
      <c r="H26" s="363"/>
      <c r="I26" s="368">
        <v>0</v>
      </c>
      <c r="J26" s="365"/>
      <c r="K26" s="361">
        <v>-35625000</v>
      </c>
      <c r="L26" s="362"/>
      <c r="M26" s="361"/>
      <c r="N26" s="361"/>
      <c r="O26" s="361">
        <f t="shared" si="3"/>
        <v>-35625000</v>
      </c>
      <c r="P26" s="365"/>
      <c r="Q26" s="368">
        <v>-8.982967035387729E-5</v>
      </c>
      <c r="R26" s="365"/>
      <c r="T26" s="367"/>
    </row>
    <row r="27" spans="1:20" ht="30" customHeight="1" x14ac:dyDescent="0.2">
      <c r="A27" s="288" t="s">
        <v>249</v>
      </c>
      <c r="B27" s="288"/>
      <c r="C27" s="361">
        <f>'درآمد ناشی از تغییر قیمت اوراق'!I23</f>
        <v>1359545420</v>
      </c>
      <c r="D27" s="362"/>
      <c r="E27" s="361"/>
      <c r="F27" s="361"/>
      <c r="G27" s="361">
        <f t="shared" si="2"/>
        <v>1359545420</v>
      </c>
      <c r="H27" s="363"/>
      <c r="I27" s="368"/>
      <c r="J27" s="365"/>
      <c r="K27" s="361">
        <v>1359545420</v>
      </c>
      <c r="L27" s="362"/>
      <c r="M27" s="361"/>
      <c r="N27" s="361"/>
      <c r="O27" s="361">
        <f t="shared" si="3"/>
        <v>1359545420</v>
      </c>
      <c r="P27" s="365"/>
      <c r="Q27" s="368">
        <v>3.4281408255361022E-3</v>
      </c>
      <c r="R27" s="365"/>
      <c r="T27" s="367"/>
    </row>
    <row r="28" spans="1:20" ht="30" customHeight="1" x14ac:dyDescent="0.2">
      <c r="A28" s="288" t="s">
        <v>250</v>
      </c>
      <c r="B28" s="288"/>
      <c r="C28" s="361">
        <f>'درآمد ناشی از تغییر قیمت اوراق'!I24</f>
        <v>3196151931</v>
      </c>
      <c r="D28" s="362"/>
      <c r="E28" s="361"/>
      <c r="F28" s="361"/>
      <c r="G28" s="361">
        <f t="shared" si="2"/>
        <v>3196151931</v>
      </c>
      <c r="H28" s="363"/>
      <c r="I28" s="368"/>
      <c r="J28" s="365"/>
      <c r="K28" s="361">
        <v>3196151931</v>
      </c>
      <c r="L28" s="362"/>
      <c r="M28" s="361"/>
      <c r="N28" s="361"/>
      <c r="O28" s="361">
        <f t="shared" si="3"/>
        <v>3196151931</v>
      </c>
      <c r="P28" s="365"/>
      <c r="Q28" s="368">
        <v>8.059207701407391E-3</v>
      </c>
      <c r="R28" s="365"/>
      <c r="T28" s="367"/>
    </row>
    <row r="29" spans="1:20" ht="30" customHeight="1" x14ac:dyDescent="0.2">
      <c r="A29" s="288" t="s">
        <v>234</v>
      </c>
      <c r="B29" s="288"/>
      <c r="C29" s="361">
        <f>'درآمد ناشی از تغییر قیمت اوراق'!I26</f>
        <v>-101198627</v>
      </c>
      <c r="D29" s="362"/>
      <c r="E29" s="361"/>
      <c r="F29" s="361"/>
      <c r="G29" s="361">
        <f t="shared" si="2"/>
        <v>-101198627</v>
      </c>
      <c r="H29" s="363"/>
      <c r="I29" s="368">
        <v>0</v>
      </c>
      <c r="J29" s="365"/>
      <c r="K29" s="361">
        <f>'درآمد ناشی از تغییر قیمت اوراق'!Q26</f>
        <v>-45265128</v>
      </c>
      <c r="L29" s="362"/>
      <c r="M29" s="361"/>
      <c r="N29" s="361"/>
      <c r="O29" s="361">
        <f t="shared" si="3"/>
        <v>-45265128</v>
      </c>
      <c r="P29" s="365"/>
      <c r="Q29" s="368">
        <v>-1.141375867162403E-4</v>
      </c>
      <c r="R29" s="365"/>
      <c r="T29" s="367"/>
    </row>
    <row r="30" spans="1:20" ht="30" customHeight="1" thickBot="1" x14ac:dyDescent="0.3">
      <c r="A30" s="169" t="s">
        <v>12</v>
      </c>
      <c r="B30" s="59"/>
      <c r="C30" s="91">
        <f>SUM(C8:C23)</f>
        <v>-2612291056</v>
      </c>
      <c r="D30" s="91">
        <v>11262954665</v>
      </c>
      <c r="E30" s="261">
        <f>SUM(E8:E23)</f>
        <v>5432994904</v>
      </c>
      <c r="F30" s="265"/>
      <c r="G30" s="270">
        <f>SUM(G8:G23)</f>
        <v>2820703848</v>
      </c>
      <c r="H30" s="79"/>
      <c r="I30" s="370">
        <f>SUM(I8:I23)</f>
        <v>0</v>
      </c>
      <c r="J30" s="79"/>
      <c r="K30" s="261">
        <f>SUM(K8:K23)</f>
        <v>5868442965</v>
      </c>
      <c r="L30" s="265"/>
      <c r="M30" s="261">
        <f>SUM(M8:M23)</f>
        <v>5433003125</v>
      </c>
      <c r="N30" s="265"/>
      <c r="O30" s="261">
        <f>SUM(O8:O23)</f>
        <v>11301446090</v>
      </c>
      <c r="P30" s="79"/>
      <c r="Q30" s="370">
        <f>SUM(Q8:Q29)</f>
        <v>4.2848644925372027E-2</v>
      </c>
      <c r="T30" s="367"/>
    </row>
    <row r="31" spans="1:20" ht="30" customHeight="1" thickTop="1" x14ac:dyDescent="0.2"/>
  </sheetData>
  <mergeCells count="28">
    <mergeCell ref="A23:B23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Q1"/>
    <mergeCell ref="A2:Q2"/>
    <mergeCell ref="A3:Q3"/>
    <mergeCell ref="A4:Q4"/>
    <mergeCell ref="G6:I6"/>
    <mergeCell ref="O6:Q6"/>
    <mergeCell ref="C5:I5"/>
    <mergeCell ref="K5:Q5"/>
    <mergeCell ref="C6:C7"/>
    <mergeCell ref="E6:E7"/>
    <mergeCell ref="K6:K7"/>
    <mergeCell ref="M6:M7"/>
  </mergeCells>
  <pageMargins left="0.39" right="0.39" top="0.39" bottom="0.39" header="0" footer="0"/>
  <pageSetup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31869B"/>
    <pageSetUpPr fitToPage="1"/>
  </sheetPr>
  <dimension ref="A1:R27"/>
  <sheetViews>
    <sheetView rightToLeft="1" view="pageBreakPreview" topLeftCell="A19" zoomScaleNormal="100" zoomScaleSheetLayoutView="100" workbookViewId="0">
      <selection activeCell="I27" sqref="I27"/>
    </sheetView>
  </sheetViews>
  <sheetFormatPr defaultRowHeight="30" customHeight="1" x14ac:dyDescent="0.2"/>
  <cols>
    <col min="1" max="1" width="28.5703125" style="12" bestFit="1" customWidth="1"/>
    <col min="2" max="2" width="0.5703125" style="12" customWidth="1"/>
    <col min="3" max="3" width="19.28515625" style="77" customWidth="1"/>
    <col min="4" max="4" width="1.28515625" style="77" customWidth="1"/>
    <col min="5" max="5" width="19.7109375" style="262" customWidth="1"/>
    <col min="6" max="6" width="1.28515625" style="262" customWidth="1"/>
    <col min="7" max="7" width="17.140625" style="262" customWidth="1"/>
    <col min="8" max="8" width="1.28515625" style="77" customWidth="1"/>
    <col min="9" max="9" width="19.28515625" style="262" customWidth="1"/>
    <col min="10" max="10" width="1.28515625" style="262" customWidth="1"/>
    <col min="11" max="11" width="19" style="262" customWidth="1"/>
    <col min="12" max="12" width="1.28515625" style="77" customWidth="1"/>
    <col min="13" max="13" width="17.7109375" style="262" customWidth="1"/>
    <col min="14" max="14" width="1.28515625" style="77" customWidth="1"/>
    <col min="15" max="15" width="16" style="262" customWidth="1"/>
    <col min="16" max="16" width="1.28515625" style="77" customWidth="1"/>
    <col min="17" max="17" width="20.140625" style="77" customWidth="1"/>
    <col min="18" max="18" width="0.28515625" style="12" customWidth="1"/>
    <col min="19" max="16384" width="9.140625" style="12"/>
  </cols>
  <sheetData>
    <row r="1" spans="1:18" ht="30" customHeight="1" x14ac:dyDescent="0.2">
      <c r="A1" s="305" t="s">
        <v>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</row>
    <row r="2" spans="1:18" ht="30" customHeight="1" x14ac:dyDescent="0.2">
      <c r="A2" s="305" t="s">
        <v>89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</row>
    <row r="3" spans="1:18" ht="30" customHeight="1" x14ac:dyDescent="0.2">
      <c r="A3" s="305" t="s">
        <v>242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</row>
    <row r="4" spans="1:18" s="13" customFormat="1" ht="30" customHeight="1" x14ac:dyDescent="0.2">
      <c r="A4" s="304" t="s">
        <v>160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</row>
    <row r="5" spans="1:18" ht="30" customHeight="1" x14ac:dyDescent="0.2">
      <c r="C5" s="317" t="s">
        <v>100</v>
      </c>
      <c r="D5" s="317"/>
      <c r="E5" s="317"/>
      <c r="F5" s="317"/>
      <c r="G5" s="317"/>
      <c r="H5" s="317"/>
      <c r="I5" s="317"/>
      <c r="K5" s="317" t="str">
        <f>'درآمد سرمایه گذاری در سهام'!$M$5</f>
        <v>از ابتدای سال مالی تا پایان ماه</v>
      </c>
      <c r="L5" s="317"/>
      <c r="M5" s="317"/>
      <c r="N5" s="317"/>
      <c r="O5" s="317"/>
      <c r="P5" s="317"/>
      <c r="Q5" s="317"/>
    </row>
    <row r="6" spans="1:18" ht="30" customHeight="1" x14ac:dyDescent="0.2">
      <c r="A6" s="1" t="s">
        <v>105</v>
      </c>
      <c r="B6" s="11"/>
      <c r="C6" s="60" t="s">
        <v>106</v>
      </c>
      <c r="E6" s="259" t="s">
        <v>103</v>
      </c>
      <c r="G6" s="259" t="s">
        <v>104</v>
      </c>
      <c r="I6" s="259" t="s">
        <v>12</v>
      </c>
      <c r="K6" s="259" t="s">
        <v>106</v>
      </c>
      <c r="M6" s="259" t="s">
        <v>103</v>
      </c>
      <c r="O6" s="259" t="s">
        <v>104</v>
      </c>
      <c r="Q6" s="60" t="s">
        <v>12</v>
      </c>
    </row>
    <row r="7" spans="1:18" ht="30" customHeight="1" x14ac:dyDescent="0.2">
      <c r="A7" s="4" t="s">
        <v>245</v>
      </c>
      <c r="B7" s="4"/>
      <c r="C7" s="223">
        <v>30669430584</v>
      </c>
      <c r="D7" s="222"/>
      <c r="E7" s="260">
        <v>-34238868010</v>
      </c>
      <c r="F7" s="264"/>
      <c r="G7" s="260">
        <v>-5386544</v>
      </c>
      <c r="H7" s="222"/>
      <c r="I7" s="260">
        <f>C7+E7+G7</f>
        <v>-3574823970</v>
      </c>
      <c r="J7" s="264"/>
      <c r="K7" s="223">
        <v>30669430584</v>
      </c>
      <c r="L7" s="222"/>
      <c r="M7" s="260">
        <v>-34238868010</v>
      </c>
      <c r="N7" s="264"/>
      <c r="O7" s="260">
        <v>-5386544</v>
      </c>
      <c r="P7" s="222"/>
      <c r="Q7" s="260">
        <f>K7+M7+O7</f>
        <v>-3574823970</v>
      </c>
      <c r="R7" s="36"/>
    </row>
    <row r="8" spans="1:18" ht="30" customHeight="1" x14ac:dyDescent="0.2">
      <c r="A8" s="4" t="s">
        <v>53</v>
      </c>
      <c r="B8" s="4"/>
      <c r="C8" s="223">
        <v>5031426640</v>
      </c>
      <c r="D8" s="222"/>
      <c r="E8" s="260">
        <v>0</v>
      </c>
      <c r="F8" s="264"/>
      <c r="G8" s="260">
        <v>-3757069797</v>
      </c>
      <c r="H8" s="222"/>
      <c r="I8" s="260">
        <f t="shared" ref="I8:I26" si="0">C8+E8+G8</f>
        <v>1274356843</v>
      </c>
      <c r="J8" s="264"/>
      <c r="K8" s="223">
        <v>11727055740</v>
      </c>
      <c r="L8" s="222"/>
      <c r="M8" s="260">
        <v>0</v>
      </c>
      <c r="N8" s="264"/>
      <c r="O8" s="260">
        <v>-3757069797</v>
      </c>
      <c r="P8" s="222"/>
      <c r="Q8" s="260">
        <f t="shared" ref="Q8:Q26" si="1">K8+M8+O8</f>
        <v>7969985943</v>
      </c>
      <c r="R8" s="36"/>
    </row>
    <row r="9" spans="1:18" ht="30" customHeight="1" x14ac:dyDescent="0.2">
      <c r="A9" s="338" t="s">
        <v>50</v>
      </c>
      <c r="B9" s="338"/>
      <c r="C9" s="223">
        <v>11265934947</v>
      </c>
      <c r="D9" s="222"/>
      <c r="E9" s="260">
        <v>0</v>
      </c>
      <c r="F9" s="264"/>
      <c r="G9" s="260">
        <v>0</v>
      </c>
      <c r="H9" s="222"/>
      <c r="I9" s="260">
        <f t="shared" si="0"/>
        <v>11265934947</v>
      </c>
      <c r="J9" s="264"/>
      <c r="K9" s="223">
        <v>22468321401</v>
      </c>
      <c r="L9" s="222"/>
      <c r="M9" s="260">
        <v>0</v>
      </c>
      <c r="N9" s="264"/>
      <c r="O9" s="260">
        <v>0</v>
      </c>
      <c r="P9" s="222"/>
      <c r="Q9" s="260">
        <f t="shared" si="1"/>
        <v>22468321401</v>
      </c>
      <c r="R9" s="36">
        <v>130744897279</v>
      </c>
    </row>
    <row r="10" spans="1:18" ht="30" customHeight="1" x14ac:dyDescent="0.2">
      <c r="A10" s="338" t="s">
        <v>147</v>
      </c>
      <c r="B10" s="338"/>
      <c r="C10" s="223">
        <v>0</v>
      </c>
      <c r="D10" s="222"/>
      <c r="E10" s="260">
        <v>5252555072</v>
      </c>
      <c r="F10" s="264"/>
      <c r="G10" s="260">
        <v>65290392</v>
      </c>
      <c r="H10" s="222"/>
      <c r="I10" s="260">
        <f t="shared" si="0"/>
        <v>5317845464</v>
      </c>
      <c r="J10" s="264"/>
      <c r="K10" s="223">
        <v>0</v>
      </c>
      <c r="L10" s="222"/>
      <c r="M10" s="260">
        <v>9560657145</v>
      </c>
      <c r="N10" s="264"/>
      <c r="O10" s="260">
        <v>116672891</v>
      </c>
      <c r="P10" s="222"/>
      <c r="Q10" s="260">
        <f t="shared" si="1"/>
        <v>9677330036</v>
      </c>
      <c r="R10" s="36">
        <v>9251035768</v>
      </c>
    </row>
    <row r="11" spans="1:18" ht="30" customHeight="1" x14ac:dyDescent="0.2">
      <c r="A11" s="338" t="s">
        <v>231</v>
      </c>
      <c r="B11" s="338"/>
      <c r="C11" s="223">
        <v>0</v>
      </c>
      <c r="D11" s="222"/>
      <c r="E11" s="260">
        <v>0</v>
      </c>
      <c r="F11" s="264"/>
      <c r="G11" s="260">
        <v>201112293</v>
      </c>
      <c r="H11" s="222"/>
      <c r="I11" s="260">
        <f t="shared" si="0"/>
        <v>201112293</v>
      </c>
      <c r="J11" s="264"/>
      <c r="K11" s="223">
        <v>0</v>
      </c>
      <c r="L11" s="222"/>
      <c r="M11" s="260">
        <v>0</v>
      </c>
      <c r="N11" s="264"/>
      <c r="O11" s="260">
        <v>201112293</v>
      </c>
      <c r="P11" s="222"/>
      <c r="Q11" s="260">
        <f t="shared" si="1"/>
        <v>201112293</v>
      </c>
      <c r="R11" s="36">
        <v>2252879222</v>
      </c>
    </row>
    <row r="12" spans="1:18" ht="30" customHeight="1" x14ac:dyDescent="0.2">
      <c r="A12" s="338" t="s">
        <v>45</v>
      </c>
      <c r="B12" s="338"/>
      <c r="C12" s="223">
        <v>0</v>
      </c>
      <c r="D12" s="222"/>
      <c r="E12" s="260">
        <v>1105878719</v>
      </c>
      <c r="F12" s="264"/>
      <c r="G12" s="260">
        <v>-706276</v>
      </c>
      <c r="H12" s="222"/>
      <c r="I12" s="260">
        <f t="shared" si="0"/>
        <v>1105172443</v>
      </c>
      <c r="J12" s="264"/>
      <c r="K12" s="223">
        <v>0</v>
      </c>
      <c r="L12" s="222"/>
      <c r="M12" s="260">
        <v>1904996739</v>
      </c>
      <c r="N12" s="264"/>
      <c r="O12" s="260">
        <v>-706276</v>
      </c>
      <c r="P12" s="222"/>
      <c r="Q12" s="260">
        <f t="shared" si="1"/>
        <v>1904290463</v>
      </c>
      <c r="R12" s="36">
        <v>2307954944</v>
      </c>
    </row>
    <row r="13" spans="1:18" ht="30" customHeight="1" x14ac:dyDescent="0.2">
      <c r="A13" s="338" t="s">
        <v>42</v>
      </c>
      <c r="B13" s="338"/>
      <c r="C13" s="223">
        <v>0</v>
      </c>
      <c r="D13" s="222"/>
      <c r="E13" s="260">
        <v>2219748797</v>
      </c>
      <c r="F13" s="264"/>
      <c r="G13" s="260">
        <v>11586167</v>
      </c>
      <c r="H13" s="222"/>
      <c r="I13" s="260">
        <f t="shared" si="0"/>
        <v>2231334964</v>
      </c>
      <c r="J13" s="264"/>
      <c r="K13" s="223">
        <v>0</v>
      </c>
      <c r="L13" s="222"/>
      <c r="M13" s="260">
        <v>4488207306</v>
      </c>
      <c r="N13" s="264"/>
      <c r="O13" s="260">
        <v>11586167</v>
      </c>
      <c r="P13" s="222"/>
      <c r="Q13" s="260">
        <f t="shared" si="1"/>
        <v>4499793473</v>
      </c>
      <c r="R13" s="36">
        <v>5727988726</v>
      </c>
    </row>
    <row r="14" spans="1:18" ht="30" customHeight="1" x14ac:dyDescent="0.2">
      <c r="A14" s="338" t="s">
        <v>202</v>
      </c>
      <c r="B14" s="338"/>
      <c r="C14" s="223">
        <v>0</v>
      </c>
      <c r="D14" s="222"/>
      <c r="E14" s="260">
        <v>-1960370525</v>
      </c>
      <c r="F14" s="264"/>
      <c r="G14" s="260">
        <v>5113903967</v>
      </c>
      <c r="H14" s="222"/>
      <c r="I14" s="260">
        <f t="shared" si="0"/>
        <v>3153533442</v>
      </c>
      <c r="J14" s="264"/>
      <c r="K14" s="223">
        <v>0</v>
      </c>
      <c r="L14" s="222"/>
      <c r="M14" s="260">
        <v>1386210181</v>
      </c>
      <c r="N14" s="264"/>
      <c r="O14" s="260">
        <v>5113903967</v>
      </c>
      <c r="P14" s="222"/>
      <c r="Q14" s="260">
        <f t="shared" si="1"/>
        <v>6500114148</v>
      </c>
      <c r="R14" s="36">
        <v>3958477520</v>
      </c>
    </row>
    <row r="15" spans="1:18" ht="30" customHeight="1" x14ac:dyDescent="0.2">
      <c r="A15" s="338" t="s">
        <v>107</v>
      </c>
      <c r="B15" s="338"/>
      <c r="C15" s="223">
        <v>0</v>
      </c>
      <c r="D15" s="222"/>
      <c r="E15" s="260">
        <v>0</v>
      </c>
      <c r="F15" s="264"/>
      <c r="G15" s="260">
        <v>0</v>
      </c>
      <c r="H15" s="222"/>
      <c r="I15" s="260">
        <f t="shared" si="0"/>
        <v>0</v>
      </c>
      <c r="J15" s="264"/>
      <c r="K15" s="223">
        <v>5181150</v>
      </c>
      <c r="L15" s="222"/>
      <c r="M15" s="260">
        <v>0</v>
      </c>
      <c r="N15" s="264"/>
      <c r="O15" s="260">
        <v>68087658</v>
      </c>
      <c r="P15" s="222"/>
      <c r="Q15" s="260">
        <f t="shared" si="1"/>
        <v>73268808</v>
      </c>
      <c r="R15" s="36">
        <v>5372821719</v>
      </c>
    </row>
    <row r="16" spans="1:18" ht="30" customHeight="1" x14ac:dyDescent="0.2">
      <c r="A16" s="338" t="s">
        <v>108</v>
      </c>
      <c r="B16" s="338"/>
      <c r="C16" s="223">
        <v>0</v>
      </c>
      <c r="D16" s="222"/>
      <c r="E16" s="260">
        <v>-620599254</v>
      </c>
      <c r="F16" s="264"/>
      <c r="G16" s="260">
        <v>1404880976</v>
      </c>
      <c r="H16" s="222"/>
      <c r="I16" s="260">
        <f t="shared" si="0"/>
        <v>784281722</v>
      </c>
      <c r="J16" s="264"/>
      <c r="K16" s="223">
        <v>0</v>
      </c>
      <c r="L16" s="222"/>
      <c r="M16" s="36">
        <v>251772299</v>
      </c>
      <c r="N16" s="264"/>
      <c r="O16" s="260">
        <v>1404880976</v>
      </c>
      <c r="P16" s="222"/>
      <c r="Q16" s="260">
        <f t="shared" si="1"/>
        <v>1656653275</v>
      </c>
      <c r="R16" s="36">
        <v>507917930</v>
      </c>
    </row>
    <row r="17" spans="1:18" ht="30" customHeight="1" x14ac:dyDescent="0.2">
      <c r="A17" s="338" t="s">
        <v>56</v>
      </c>
      <c r="B17" s="338"/>
      <c r="C17" s="223">
        <v>1726112110</v>
      </c>
      <c r="D17" s="222"/>
      <c r="E17" s="260">
        <v>0</v>
      </c>
      <c r="F17" s="264"/>
      <c r="G17" s="260">
        <v>0</v>
      </c>
      <c r="H17" s="222"/>
      <c r="I17" s="260">
        <f t="shared" si="0"/>
        <v>1726112110</v>
      </c>
      <c r="J17" s="264"/>
      <c r="K17" s="223">
        <v>3397378881</v>
      </c>
      <c r="L17" s="222"/>
      <c r="M17" s="260">
        <v>4557273844</v>
      </c>
      <c r="N17" s="264"/>
      <c r="O17" s="260">
        <v>0</v>
      </c>
      <c r="P17" s="222"/>
      <c r="Q17" s="260">
        <f t="shared" si="1"/>
        <v>7954652725</v>
      </c>
      <c r="R17" s="36">
        <v>16962132172</v>
      </c>
    </row>
    <row r="18" spans="1:18" ht="30" customHeight="1" x14ac:dyDescent="0.2">
      <c r="A18" s="338" t="s">
        <v>65</v>
      </c>
      <c r="B18" s="338"/>
      <c r="C18" s="223">
        <v>0</v>
      </c>
      <c r="D18" s="222"/>
      <c r="E18" s="260">
        <v>942448601</v>
      </c>
      <c r="F18" s="264"/>
      <c r="G18" s="260">
        <v>855417175</v>
      </c>
      <c r="H18" s="222"/>
      <c r="I18" s="260">
        <f t="shared" si="0"/>
        <v>1797865776</v>
      </c>
      <c r="J18" s="264"/>
      <c r="K18" s="223">
        <v>0</v>
      </c>
      <c r="L18" s="222"/>
      <c r="M18" s="260">
        <v>4680002302</v>
      </c>
      <c r="N18" s="264"/>
      <c r="O18" s="260">
        <v>979763914</v>
      </c>
      <c r="P18" s="222"/>
      <c r="Q18" s="260">
        <f t="shared" si="1"/>
        <v>5659766216</v>
      </c>
      <c r="R18" s="36">
        <v>6237880423</v>
      </c>
    </row>
    <row r="19" spans="1:18" ht="30" customHeight="1" x14ac:dyDescent="0.2">
      <c r="A19" s="338" t="s">
        <v>165</v>
      </c>
      <c r="B19" s="338"/>
      <c r="C19" s="223">
        <v>0</v>
      </c>
      <c r="D19" s="222"/>
      <c r="E19" s="260">
        <v>-2496392935</v>
      </c>
      <c r="F19" s="264"/>
      <c r="G19" s="260">
        <v>4185831974</v>
      </c>
      <c r="H19" s="222"/>
      <c r="I19" s="260">
        <f t="shared" si="0"/>
        <v>1689439039</v>
      </c>
      <c r="J19" s="264"/>
      <c r="K19" s="223">
        <v>0</v>
      </c>
      <c r="L19" s="222"/>
      <c r="M19" s="260">
        <v>2242304947</v>
      </c>
      <c r="N19" s="264"/>
      <c r="O19" s="260">
        <v>4231823641</v>
      </c>
      <c r="P19" s="222"/>
      <c r="Q19" s="260">
        <f t="shared" si="1"/>
        <v>6474128588</v>
      </c>
      <c r="R19" s="36">
        <v>4385921064</v>
      </c>
    </row>
    <row r="20" spans="1:18" ht="30" customHeight="1" x14ac:dyDescent="0.2">
      <c r="A20" s="338" t="s">
        <v>168</v>
      </c>
      <c r="B20" s="338"/>
      <c r="C20" s="223">
        <v>11705907510</v>
      </c>
      <c r="D20" s="222"/>
      <c r="E20" s="260">
        <v>0</v>
      </c>
      <c r="F20" s="264"/>
      <c r="G20" s="260">
        <v>0</v>
      </c>
      <c r="H20" s="222"/>
      <c r="I20" s="260">
        <f t="shared" si="0"/>
        <v>11705907510</v>
      </c>
      <c r="J20" s="264"/>
      <c r="K20" s="223">
        <v>23411815020</v>
      </c>
      <c r="L20" s="222"/>
      <c r="M20" s="260">
        <v>0</v>
      </c>
      <c r="N20" s="264"/>
      <c r="O20" s="260">
        <v>0</v>
      </c>
      <c r="P20" s="222"/>
      <c r="Q20" s="260">
        <f t="shared" si="1"/>
        <v>23411815020</v>
      </c>
      <c r="R20" s="36">
        <v>35008347530</v>
      </c>
    </row>
    <row r="21" spans="1:18" ht="30" customHeight="1" x14ac:dyDescent="0.2">
      <c r="A21" s="338" t="s">
        <v>166</v>
      </c>
      <c r="B21" s="338"/>
      <c r="C21" s="223">
        <v>14578463714</v>
      </c>
      <c r="D21" s="222"/>
      <c r="E21" s="260">
        <v>0</v>
      </c>
      <c r="F21" s="264"/>
      <c r="G21" s="260">
        <v>0</v>
      </c>
      <c r="H21" s="222"/>
      <c r="I21" s="260">
        <f t="shared" si="0"/>
        <v>14578463714</v>
      </c>
      <c r="J21" s="264"/>
      <c r="K21" s="223">
        <v>28791528644</v>
      </c>
      <c r="L21" s="222"/>
      <c r="M21" s="260">
        <v>0</v>
      </c>
      <c r="N21" s="264"/>
      <c r="O21" s="260">
        <v>0</v>
      </c>
      <c r="P21" s="222"/>
      <c r="Q21" s="260">
        <f t="shared" si="1"/>
        <v>28791528644</v>
      </c>
      <c r="R21" s="36">
        <v>46406913359</v>
      </c>
    </row>
    <row r="22" spans="1:18" ht="30" customHeight="1" x14ac:dyDescent="0.2">
      <c r="A22" s="338" t="s">
        <v>47</v>
      </c>
      <c r="B22" s="338"/>
      <c r="C22" s="223">
        <v>14169666386</v>
      </c>
      <c r="D22" s="222"/>
      <c r="E22" s="260">
        <v>0</v>
      </c>
      <c r="F22" s="264"/>
      <c r="G22" s="260">
        <v>0</v>
      </c>
      <c r="H22" s="222"/>
      <c r="I22" s="260">
        <f t="shared" si="0"/>
        <v>14169666386</v>
      </c>
      <c r="J22" s="264"/>
      <c r="K22" s="223">
        <v>28816608722</v>
      </c>
      <c r="L22" s="222"/>
      <c r="M22" s="260">
        <v>0</v>
      </c>
      <c r="N22" s="264"/>
      <c r="O22" s="260">
        <v>0</v>
      </c>
      <c r="P22" s="222"/>
      <c r="Q22" s="260">
        <f t="shared" si="1"/>
        <v>28816608722</v>
      </c>
      <c r="R22" s="36">
        <v>161374645600</v>
      </c>
    </row>
    <row r="23" spans="1:18" ht="30" customHeight="1" x14ac:dyDescent="0.2">
      <c r="A23" s="338" t="s">
        <v>62</v>
      </c>
      <c r="B23" s="338"/>
      <c r="C23" s="223">
        <v>5508685953</v>
      </c>
      <c r="D23" s="222"/>
      <c r="E23" s="260">
        <v>0</v>
      </c>
      <c r="F23" s="264"/>
      <c r="G23" s="260">
        <v>0</v>
      </c>
      <c r="H23" s="222"/>
      <c r="I23" s="260">
        <f t="shared" si="0"/>
        <v>5508685953</v>
      </c>
      <c r="J23" s="264"/>
      <c r="K23" s="223">
        <v>10975759983</v>
      </c>
      <c r="L23" s="222"/>
      <c r="M23" s="260">
        <v>0</v>
      </c>
      <c r="N23" s="264"/>
      <c r="O23" s="260">
        <v>0</v>
      </c>
      <c r="P23" s="222"/>
      <c r="Q23" s="260">
        <f t="shared" si="1"/>
        <v>10975759983</v>
      </c>
      <c r="R23" s="36">
        <v>56361067307</v>
      </c>
    </row>
    <row r="24" spans="1:18" ht="30" customHeight="1" x14ac:dyDescent="0.2">
      <c r="A24" s="338" t="s">
        <v>60</v>
      </c>
      <c r="B24" s="338"/>
      <c r="C24" s="223">
        <v>722732526</v>
      </c>
      <c r="D24" s="222"/>
      <c r="E24" s="260">
        <v>-351739636</v>
      </c>
      <c r="F24" s="264"/>
      <c r="G24" s="260">
        <v>0</v>
      </c>
      <c r="H24" s="222"/>
      <c r="I24" s="260">
        <f t="shared" si="0"/>
        <v>370992890</v>
      </c>
      <c r="J24" s="264"/>
      <c r="K24" s="223">
        <v>1695106277</v>
      </c>
      <c r="L24" s="222"/>
      <c r="M24" s="260">
        <v>-145077100</v>
      </c>
      <c r="N24" s="264"/>
      <c r="O24" s="260">
        <v>304944719</v>
      </c>
      <c r="P24" s="222"/>
      <c r="Q24" s="260">
        <f t="shared" si="1"/>
        <v>1854973896</v>
      </c>
      <c r="R24" s="36">
        <v>18809023283</v>
      </c>
    </row>
    <row r="25" spans="1:18" ht="30" customHeight="1" x14ac:dyDescent="0.2">
      <c r="A25" s="338" t="s">
        <v>40</v>
      </c>
      <c r="B25" s="338"/>
      <c r="C25" s="223">
        <v>0</v>
      </c>
      <c r="D25" s="222"/>
      <c r="E25" s="260">
        <v>3175145445</v>
      </c>
      <c r="F25" s="264"/>
      <c r="G25" s="260">
        <v>19260369</v>
      </c>
      <c r="H25" s="222"/>
      <c r="I25" s="260">
        <f t="shared" si="0"/>
        <v>3194405814</v>
      </c>
      <c r="J25" s="264"/>
      <c r="K25" s="223">
        <v>0</v>
      </c>
      <c r="L25" s="222"/>
      <c r="M25" s="260">
        <v>7290999451</v>
      </c>
      <c r="N25" s="264"/>
      <c r="O25" s="260">
        <v>274689859</v>
      </c>
      <c r="P25" s="222"/>
      <c r="Q25" s="260">
        <f t="shared" si="1"/>
        <v>7565689310</v>
      </c>
      <c r="R25" s="36">
        <v>10108691348</v>
      </c>
    </row>
    <row r="26" spans="1:18" ht="30" customHeight="1" x14ac:dyDescent="0.2">
      <c r="A26" s="338" t="s">
        <v>36</v>
      </c>
      <c r="B26" s="338"/>
      <c r="C26" s="223">
        <v>0</v>
      </c>
      <c r="D26" s="222"/>
      <c r="E26" s="260">
        <v>9473274633</v>
      </c>
      <c r="F26" s="264"/>
      <c r="G26" s="260">
        <v>281700115</v>
      </c>
      <c r="H26" s="222"/>
      <c r="I26" s="260">
        <f t="shared" si="0"/>
        <v>9754974748</v>
      </c>
      <c r="J26" s="264"/>
      <c r="K26" s="223">
        <v>0</v>
      </c>
      <c r="L26" s="222"/>
      <c r="M26" s="260">
        <v>13576631088</v>
      </c>
      <c r="N26" s="264"/>
      <c r="O26" s="260">
        <v>354684043</v>
      </c>
      <c r="P26" s="222"/>
      <c r="Q26" s="260">
        <f t="shared" si="1"/>
        <v>13931315131</v>
      </c>
      <c r="R26" s="36">
        <v>2439780297</v>
      </c>
    </row>
    <row r="27" spans="1:18" s="22" customFormat="1" ht="30" customHeight="1" thickBot="1" x14ac:dyDescent="0.3">
      <c r="A27" s="11" t="s">
        <v>12</v>
      </c>
      <c r="B27" s="11"/>
      <c r="C27" s="224">
        <f>SUM(C7:C26)</f>
        <v>95378360370</v>
      </c>
      <c r="D27" s="225"/>
      <c r="E27" s="263">
        <f>SUM(E7:E26)</f>
        <v>-17498919093</v>
      </c>
      <c r="F27" s="265"/>
      <c r="G27" s="261">
        <f>SUM(G7:G26)</f>
        <v>8375820811</v>
      </c>
      <c r="H27" s="225"/>
      <c r="I27" s="261">
        <f>SUM(I7:I26)</f>
        <v>86255262088</v>
      </c>
      <c r="J27" s="265"/>
      <c r="K27" s="261">
        <f>SUM(K7:K26)</f>
        <v>161958186402</v>
      </c>
      <c r="L27" s="225"/>
      <c r="M27" s="263">
        <f>SUM(M7:M26)</f>
        <v>15555110192</v>
      </c>
      <c r="N27" s="225"/>
      <c r="O27" s="261">
        <f>SUM(O7:O26)</f>
        <v>9298987511</v>
      </c>
      <c r="P27" s="225"/>
      <c r="Q27" s="224">
        <f>SUM(Q7:Q26)</f>
        <v>186812284105</v>
      </c>
    </row>
  </sheetData>
  <mergeCells count="24">
    <mergeCell ref="A9:B9"/>
    <mergeCell ref="A10:B10"/>
    <mergeCell ref="A11:B11"/>
    <mergeCell ref="A12:B12"/>
    <mergeCell ref="A1:Q1"/>
    <mergeCell ref="A2:Q2"/>
    <mergeCell ref="A3:Q3"/>
    <mergeCell ref="C5:I5"/>
    <mergeCell ref="K5:Q5"/>
    <mergeCell ref="A4:Q4"/>
    <mergeCell ref="A13:B13"/>
    <mergeCell ref="A14:B14"/>
    <mergeCell ref="A15:B15"/>
    <mergeCell ref="A16:B16"/>
    <mergeCell ref="A22:B22"/>
    <mergeCell ref="A25:B25"/>
    <mergeCell ref="A26:B26"/>
    <mergeCell ref="A23:B23"/>
    <mergeCell ref="A24:B24"/>
    <mergeCell ref="A17:B17"/>
    <mergeCell ref="A18:B18"/>
    <mergeCell ref="A19:B19"/>
    <mergeCell ref="A20:B20"/>
    <mergeCell ref="A21:B21"/>
  </mergeCells>
  <pageMargins left="0.39" right="0.39" top="0.39" bottom="0.39" header="0" footer="0"/>
  <pageSetup scale="7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-0.249977111117893"/>
    <pageSetUpPr fitToPage="1"/>
  </sheetPr>
  <dimension ref="A1:M43"/>
  <sheetViews>
    <sheetView rightToLeft="1" view="pageBreakPreview" topLeftCell="A36" zoomScale="112" zoomScaleNormal="100" zoomScaleSheetLayoutView="112" workbookViewId="0">
      <selection activeCell="K50" sqref="K50"/>
    </sheetView>
  </sheetViews>
  <sheetFormatPr defaultRowHeight="30" customHeight="1" x14ac:dyDescent="0.2"/>
  <cols>
    <col min="1" max="1" width="6.5703125" style="12" bestFit="1" customWidth="1"/>
    <col min="2" max="2" width="51.28515625" style="12" customWidth="1"/>
    <col min="3" max="3" width="1.140625" style="12" customWidth="1"/>
    <col min="4" max="4" width="19.5703125" style="62" customWidth="1"/>
    <col min="5" max="5" width="1.28515625" style="14" customWidth="1"/>
    <col min="6" max="6" width="26" style="14" customWidth="1"/>
    <col min="7" max="7" width="1.28515625" style="12" customWidth="1"/>
    <col min="8" max="8" width="0.28515625" style="12" customWidth="1"/>
    <col min="9" max="11" width="9.140625" style="12"/>
    <col min="12" max="12" width="65.28515625" style="68" customWidth="1"/>
    <col min="13" max="13" width="15.42578125" style="68" customWidth="1"/>
    <col min="14" max="16384" width="9.140625" style="12"/>
  </cols>
  <sheetData>
    <row r="1" spans="1:13" ht="30" customHeight="1" x14ac:dyDescent="0.2">
      <c r="A1" s="305" t="s">
        <v>0</v>
      </c>
      <c r="B1" s="305"/>
      <c r="C1" s="305"/>
      <c r="D1" s="305"/>
      <c r="E1" s="305"/>
      <c r="F1" s="305"/>
      <c r="G1" s="18"/>
      <c r="L1" s="63"/>
      <c r="M1" s="63"/>
    </row>
    <row r="2" spans="1:13" ht="30" customHeight="1" x14ac:dyDescent="0.2">
      <c r="A2" s="305" t="s">
        <v>89</v>
      </c>
      <c r="B2" s="305"/>
      <c r="C2" s="305"/>
      <c r="D2" s="305"/>
      <c r="E2" s="305"/>
      <c r="F2" s="305"/>
      <c r="G2" s="18"/>
      <c r="L2" s="64"/>
      <c r="M2" s="65"/>
    </row>
    <row r="3" spans="1:13" ht="30" customHeight="1" x14ac:dyDescent="0.2">
      <c r="A3" s="305" t="s">
        <v>242</v>
      </c>
      <c r="B3" s="305"/>
      <c r="C3" s="305"/>
      <c r="D3" s="305"/>
      <c r="E3" s="305"/>
      <c r="F3" s="305"/>
      <c r="G3" s="18"/>
      <c r="L3" s="66"/>
      <c r="M3" s="67"/>
    </row>
    <row r="4" spans="1:13" s="13" customFormat="1" ht="30" customHeight="1" x14ac:dyDescent="0.2">
      <c r="A4" s="304" t="s">
        <v>161</v>
      </c>
      <c r="B4" s="304"/>
      <c r="C4" s="304"/>
      <c r="D4" s="304"/>
      <c r="E4" s="304"/>
      <c r="F4" s="304"/>
      <c r="G4" s="16"/>
      <c r="L4" s="66"/>
      <c r="M4" s="67"/>
    </row>
    <row r="5" spans="1:13" ht="34.5" customHeight="1" x14ac:dyDescent="0.2">
      <c r="D5" s="60" t="s">
        <v>100</v>
      </c>
      <c r="F5" s="5" t="str">
        <f>'درآمد سرمایه گذاری در سهام'!$M$5</f>
        <v>از ابتدای سال مالی تا پایان ماه</v>
      </c>
      <c r="G5" s="18"/>
      <c r="L5" s="66"/>
      <c r="M5" s="67"/>
    </row>
    <row r="6" spans="1:13" ht="29.25" customHeight="1" x14ac:dyDescent="0.2">
      <c r="A6" s="306" t="s">
        <v>117</v>
      </c>
      <c r="B6" s="306"/>
      <c r="D6" s="61" t="s">
        <v>133</v>
      </c>
      <c r="F6" s="6" t="s">
        <v>163</v>
      </c>
      <c r="L6" s="66"/>
      <c r="M6" s="67"/>
    </row>
    <row r="7" spans="1:13" ht="30" customHeight="1" x14ac:dyDescent="0.2">
      <c r="A7" s="339" t="s">
        <v>78</v>
      </c>
      <c r="B7" s="339"/>
      <c r="D7" s="186">
        <v>39697</v>
      </c>
      <c r="E7" s="186"/>
      <c r="F7" s="186">
        <v>82174</v>
      </c>
      <c r="G7" s="32"/>
      <c r="L7" s="66"/>
      <c r="M7" s="67"/>
    </row>
    <row r="8" spans="1:13" ht="30" customHeight="1" x14ac:dyDescent="0.2">
      <c r="A8" s="338" t="s">
        <v>184</v>
      </c>
      <c r="B8" s="338"/>
      <c r="D8" s="186">
        <v>0</v>
      </c>
      <c r="E8" s="186"/>
      <c r="F8" s="186">
        <v>0</v>
      </c>
      <c r="G8" s="32"/>
      <c r="L8" s="66"/>
      <c r="M8" s="67"/>
    </row>
    <row r="9" spans="1:13" ht="30" customHeight="1" x14ac:dyDescent="0.2">
      <c r="A9" s="338" t="s">
        <v>79</v>
      </c>
      <c r="B9" s="338"/>
      <c r="D9" s="186">
        <v>3394636993</v>
      </c>
      <c r="E9" s="186"/>
      <c r="F9" s="186">
        <v>5066212471</v>
      </c>
      <c r="G9" s="32"/>
      <c r="L9" s="66"/>
      <c r="M9" s="67"/>
    </row>
    <row r="10" spans="1:13" ht="30" customHeight="1" x14ac:dyDescent="0.2">
      <c r="A10" s="351" t="s">
        <v>236</v>
      </c>
      <c r="B10" s="351"/>
      <c r="D10" s="186">
        <v>7259</v>
      </c>
      <c r="E10" s="186"/>
      <c r="F10" s="186">
        <v>14488</v>
      </c>
      <c r="G10" s="32"/>
      <c r="L10" s="66"/>
      <c r="M10" s="67"/>
    </row>
    <row r="11" spans="1:13" ht="30" customHeight="1" x14ac:dyDescent="0.2">
      <c r="A11" s="338" t="s">
        <v>81</v>
      </c>
      <c r="B11" s="338"/>
      <c r="D11" s="186">
        <v>49544</v>
      </c>
      <c r="E11" s="186"/>
      <c r="F11" s="186">
        <v>98886</v>
      </c>
      <c r="G11" s="32"/>
      <c r="L11" s="66"/>
      <c r="M11" s="67"/>
    </row>
    <row r="12" spans="1:13" ht="30" customHeight="1" x14ac:dyDescent="0.2">
      <c r="A12" s="338" t="s">
        <v>82</v>
      </c>
      <c r="B12" s="338"/>
      <c r="D12" s="186">
        <v>0</v>
      </c>
      <c r="E12" s="186"/>
      <c r="F12" s="186">
        <v>32352</v>
      </c>
      <c r="G12" s="32"/>
      <c r="L12" s="66"/>
      <c r="M12" s="67"/>
    </row>
    <row r="13" spans="1:13" ht="30" customHeight="1" x14ac:dyDescent="0.2">
      <c r="A13" s="338" t="s">
        <v>83</v>
      </c>
      <c r="B13" s="338"/>
      <c r="D13" s="186">
        <v>7708</v>
      </c>
      <c r="E13" s="186"/>
      <c r="F13" s="186">
        <v>15416</v>
      </c>
      <c r="G13" s="32"/>
      <c r="L13" s="66"/>
      <c r="M13" s="67"/>
    </row>
    <row r="14" spans="1:13" ht="30" customHeight="1" x14ac:dyDescent="0.2">
      <c r="A14" s="338" t="s">
        <v>84</v>
      </c>
      <c r="B14" s="338"/>
      <c r="D14" s="186">
        <v>77575</v>
      </c>
      <c r="E14" s="186"/>
      <c r="F14" s="186">
        <v>158948</v>
      </c>
      <c r="G14" s="32"/>
      <c r="L14" s="66"/>
      <c r="M14" s="67"/>
    </row>
    <row r="15" spans="1:13" ht="30" customHeight="1" x14ac:dyDescent="0.2">
      <c r="A15" s="338" t="s">
        <v>85</v>
      </c>
      <c r="B15" s="338"/>
      <c r="D15" s="186">
        <v>9479</v>
      </c>
      <c r="E15" s="186"/>
      <c r="F15" s="186">
        <v>18958</v>
      </c>
      <c r="G15" s="32"/>
    </row>
    <row r="16" spans="1:13" ht="30" customHeight="1" x14ac:dyDescent="0.2">
      <c r="A16" s="338" t="s">
        <v>86</v>
      </c>
      <c r="B16" s="338"/>
      <c r="D16" s="186">
        <v>29467</v>
      </c>
      <c r="E16" s="186"/>
      <c r="F16" s="186">
        <v>58953</v>
      </c>
      <c r="G16" s="32"/>
    </row>
    <row r="17" spans="1:6" ht="30" customHeight="1" x14ac:dyDescent="0.2">
      <c r="A17" s="338" t="s">
        <v>87</v>
      </c>
      <c r="B17" s="338"/>
      <c r="D17" s="186">
        <v>6546</v>
      </c>
      <c r="E17" s="186"/>
      <c r="F17" s="186">
        <v>13092</v>
      </c>
    </row>
    <row r="18" spans="1:6" ht="30" customHeight="1" x14ac:dyDescent="0.2">
      <c r="A18" s="338" t="s">
        <v>88</v>
      </c>
      <c r="B18" s="338"/>
      <c r="D18" s="186">
        <v>39130</v>
      </c>
      <c r="E18" s="186"/>
      <c r="F18" s="186">
        <v>49341</v>
      </c>
    </row>
    <row r="19" spans="1:6" ht="30" customHeight="1" x14ac:dyDescent="0.2">
      <c r="A19" s="338" t="s">
        <v>186</v>
      </c>
      <c r="B19" s="338"/>
      <c r="D19" s="186">
        <v>2200409811</v>
      </c>
      <c r="E19" s="186"/>
      <c r="F19" s="186">
        <v>4618442571</v>
      </c>
    </row>
    <row r="20" spans="1:6" ht="30" customHeight="1" x14ac:dyDescent="0.2">
      <c r="A20" s="338" t="s">
        <v>187</v>
      </c>
      <c r="B20" s="338"/>
      <c r="D20" s="186">
        <v>38534</v>
      </c>
      <c r="E20" s="186"/>
      <c r="F20" s="186">
        <v>78808</v>
      </c>
    </row>
    <row r="21" spans="1:6" ht="30" customHeight="1" x14ac:dyDescent="0.2">
      <c r="A21" s="338" t="s">
        <v>188</v>
      </c>
      <c r="B21" s="338"/>
      <c r="D21" s="186">
        <v>1088114730</v>
      </c>
      <c r="E21" s="186"/>
      <c r="F21" s="186">
        <v>2821844213</v>
      </c>
    </row>
    <row r="22" spans="1:6" ht="30" customHeight="1" x14ac:dyDescent="0.2">
      <c r="A22" s="338" t="s">
        <v>189</v>
      </c>
      <c r="B22" s="338"/>
      <c r="D22" s="186">
        <v>4469330588</v>
      </c>
      <c r="E22" s="186"/>
      <c r="F22" s="186">
        <v>10393510898</v>
      </c>
    </row>
    <row r="23" spans="1:6" ht="30" customHeight="1" x14ac:dyDescent="0.2">
      <c r="A23" s="338" t="s">
        <v>190</v>
      </c>
      <c r="B23" s="338"/>
      <c r="D23" s="186">
        <v>9846079232</v>
      </c>
      <c r="E23" s="186"/>
      <c r="F23" s="186">
        <v>26373333317</v>
      </c>
    </row>
    <row r="24" spans="1:6" ht="30" customHeight="1" x14ac:dyDescent="0.2">
      <c r="A24" s="338" t="s">
        <v>191</v>
      </c>
      <c r="B24" s="338"/>
      <c r="D24" s="186">
        <v>1305737700</v>
      </c>
      <c r="E24" s="186"/>
      <c r="F24" s="186">
        <v>2611475400</v>
      </c>
    </row>
    <row r="25" spans="1:6" ht="30" customHeight="1" x14ac:dyDescent="0.2">
      <c r="A25" s="338" t="s">
        <v>192</v>
      </c>
      <c r="B25" s="338"/>
      <c r="D25" s="186">
        <v>4150956260</v>
      </c>
      <c r="E25" s="186"/>
      <c r="F25" s="186">
        <v>8987021810</v>
      </c>
    </row>
    <row r="26" spans="1:6" ht="30" customHeight="1" x14ac:dyDescent="0.2">
      <c r="A26" s="338" t="s">
        <v>193</v>
      </c>
      <c r="B26" s="338"/>
      <c r="D26" s="186">
        <v>2953433805</v>
      </c>
      <c r="E26" s="186"/>
      <c r="F26" s="186">
        <v>7789499355</v>
      </c>
    </row>
    <row r="27" spans="1:6" ht="30" customHeight="1" x14ac:dyDescent="0.2">
      <c r="A27" s="338" t="s">
        <v>194</v>
      </c>
      <c r="B27" s="338"/>
      <c r="D27" s="186">
        <v>2418032760</v>
      </c>
      <c r="E27" s="186"/>
      <c r="F27" s="186">
        <v>4836065520</v>
      </c>
    </row>
    <row r="28" spans="1:6" ht="30" customHeight="1" x14ac:dyDescent="0.2">
      <c r="A28" s="338" t="s">
        <v>195</v>
      </c>
      <c r="B28" s="338"/>
      <c r="D28" s="186">
        <v>3740437145</v>
      </c>
      <c r="E28" s="186"/>
      <c r="F28" s="186">
        <v>8576502695</v>
      </c>
    </row>
    <row r="29" spans="1:6" ht="30" customHeight="1" x14ac:dyDescent="0.2">
      <c r="A29" s="338" t="s">
        <v>196</v>
      </c>
      <c r="B29" s="338"/>
      <c r="D29" s="186">
        <v>2418032760</v>
      </c>
      <c r="E29" s="23"/>
      <c r="F29" s="186">
        <v>4836065520</v>
      </c>
    </row>
    <row r="30" spans="1:6" ht="30" customHeight="1" x14ac:dyDescent="0.2">
      <c r="A30" s="351" t="s">
        <v>264</v>
      </c>
      <c r="B30" s="351"/>
      <c r="D30" s="186">
        <v>49061</v>
      </c>
      <c r="E30" s="23"/>
      <c r="F30" s="186">
        <v>97067</v>
      </c>
    </row>
    <row r="31" spans="1:6" ht="30" customHeight="1" x14ac:dyDescent="0.2">
      <c r="A31" s="351" t="s">
        <v>213</v>
      </c>
      <c r="B31" s="351"/>
      <c r="D31" s="186">
        <v>10242786876</v>
      </c>
      <c r="E31" s="23"/>
      <c r="F31" s="186">
        <v>22332950796</v>
      </c>
    </row>
    <row r="32" spans="1:6" ht="30" customHeight="1" x14ac:dyDescent="0.2">
      <c r="A32" s="351" t="s">
        <v>214</v>
      </c>
      <c r="B32" s="351"/>
      <c r="D32" s="186">
        <v>3627049170</v>
      </c>
      <c r="E32" s="23"/>
      <c r="F32" s="186">
        <v>7254098340</v>
      </c>
    </row>
    <row r="33" spans="1:6" ht="30" customHeight="1" x14ac:dyDescent="0.2">
      <c r="A33" s="351" t="s">
        <v>215</v>
      </c>
      <c r="B33" s="351"/>
      <c r="D33" s="186">
        <v>4836065550</v>
      </c>
      <c r="E33" s="23"/>
      <c r="F33" s="186">
        <v>9672131100</v>
      </c>
    </row>
    <row r="34" spans="1:6" ht="30" customHeight="1" x14ac:dyDescent="0.2">
      <c r="A34" s="351" t="s">
        <v>216</v>
      </c>
      <c r="B34" s="351"/>
      <c r="D34" s="186">
        <v>1967472669</v>
      </c>
      <c r="E34" s="23"/>
      <c r="F34" s="186">
        <v>5594521839</v>
      </c>
    </row>
    <row r="35" spans="1:6" ht="30" customHeight="1" x14ac:dyDescent="0.2">
      <c r="A35" s="351" t="s">
        <v>217</v>
      </c>
      <c r="B35" s="351"/>
      <c r="D35" s="186">
        <v>12049180320</v>
      </c>
      <c r="E35" s="23"/>
      <c r="F35" s="186">
        <v>24098360640</v>
      </c>
    </row>
    <row r="36" spans="1:6" ht="30" customHeight="1" x14ac:dyDescent="0.2">
      <c r="A36" s="351" t="s">
        <v>259</v>
      </c>
      <c r="B36" s="351"/>
      <c r="D36" s="186">
        <v>11687158456</v>
      </c>
      <c r="E36" s="23"/>
      <c r="F36" s="186">
        <v>11687158456</v>
      </c>
    </row>
    <row r="37" spans="1:6" ht="30" customHeight="1" x14ac:dyDescent="0.2">
      <c r="A37" s="351" t="s">
        <v>260</v>
      </c>
      <c r="B37" s="351"/>
      <c r="D37" s="186">
        <v>11687158456</v>
      </c>
      <c r="E37" s="23"/>
      <c r="F37" s="186">
        <v>11687158456</v>
      </c>
    </row>
    <row r="38" spans="1:6" ht="30" customHeight="1" x14ac:dyDescent="0.2">
      <c r="A38" s="351" t="s">
        <v>261</v>
      </c>
      <c r="B38" s="351"/>
      <c r="D38" s="186">
        <v>4433060104</v>
      </c>
      <c r="E38" s="23"/>
      <c r="F38" s="186">
        <v>4433060104</v>
      </c>
    </row>
    <row r="39" spans="1:6" ht="30" customHeight="1" x14ac:dyDescent="0.2">
      <c r="A39" s="351" t="s">
        <v>262</v>
      </c>
      <c r="B39" s="351"/>
      <c r="D39" s="186">
        <v>4433060104</v>
      </c>
      <c r="E39" s="23"/>
      <c r="F39" s="186">
        <v>4433060104</v>
      </c>
    </row>
    <row r="40" spans="1:6" ht="30" customHeight="1" x14ac:dyDescent="0.2">
      <c r="A40" s="351" t="s">
        <v>265</v>
      </c>
      <c r="B40" s="351"/>
      <c r="D40" s="186">
        <v>9499999992</v>
      </c>
      <c r="E40" s="23"/>
      <c r="F40" s="186">
        <v>9499999992</v>
      </c>
    </row>
    <row r="41" spans="1:6" ht="30" customHeight="1" x14ac:dyDescent="0.2">
      <c r="A41" s="351" t="s">
        <v>263</v>
      </c>
      <c r="B41" s="351"/>
      <c r="D41" s="387">
        <v>458333326</v>
      </c>
      <c r="E41" s="23"/>
      <c r="F41" s="387">
        <v>458333326</v>
      </c>
    </row>
    <row r="42" spans="1:6" ht="30" customHeight="1" thickBot="1" x14ac:dyDescent="0.3">
      <c r="A42" s="305" t="s">
        <v>12</v>
      </c>
      <c r="B42" s="305"/>
      <c r="C42" s="22"/>
      <c r="D42" s="388">
        <f>SUM(D7:D41)</f>
        <v>112906880807</v>
      </c>
      <c r="E42" s="25"/>
      <c r="F42" s="388">
        <f>SUM(F7:F41)</f>
        <v>198061525406</v>
      </c>
    </row>
    <row r="43" spans="1:6" ht="30" customHeight="1" thickTop="1" x14ac:dyDescent="0.2"/>
  </sheetData>
  <mergeCells count="41">
    <mergeCell ref="A14:B14"/>
    <mergeCell ref="A23:B23"/>
    <mergeCell ref="A24:B24"/>
    <mergeCell ref="A17:B17"/>
    <mergeCell ref="A16:B16"/>
    <mergeCell ref="A15:B15"/>
    <mergeCell ref="A18:B18"/>
    <mergeCell ref="A19:B19"/>
    <mergeCell ref="A20:B20"/>
    <mergeCell ref="A21:B21"/>
    <mergeCell ref="A22:B22"/>
    <mergeCell ref="A9:B9"/>
    <mergeCell ref="A10:B10"/>
    <mergeCell ref="A11:B11"/>
    <mergeCell ref="A12:B12"/>
    <mergeCell ref="A13:B13"/>
    <mergeCell ref="A1:F1"/>
    <mergeCell ref="A2:F2"/>
    <mergeCell ref="A3:F3"/>
    <mergeCell ref="A7:B7"/>
    <mergeCell ref="A8:B8"/>
    <mergeCell ref="A4:F4"/>
    <mergeCell ref="A6:B6"/>
    <mergeCell ref="A26:B26"/>
    <mergeCell ref="A27:B27"/>
    <mergeCell ref="A25:B25"/>
    <mergeCell ref="A28:B28"/>
    <mergeCell ref="A29:B29"/>
    <mergeCell ref="A30:B30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</mergeCells>
  <pageMargins left="0.39" right="0.39" top="0.39" bottom="0.39" header="0" footer="0"/>
  <pageSetup scale="9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  <pageSetUpPr fitToPage="1"/>
  </sheetPr>
  <dimension ref="A1:I11"/>
  <sheetViews>
    <sheetView rightToLeft="1" view="pageBreakPreview" zoomScaleNormal="100" zoomScaleSheetLayoutView="100" workbookViewId="0">
      <selection activeCell="H1" sqref="H1"/>
    </sheetView>
  </sheetViews>
  <sheetFormatPr defaultRowHeight="30" customHeight="1" x14ac:dyDescent="0.2"/>
  <cols>
    <col min="1" max="1" width="5.140625" style="12" customWidth="1"/>
    <col min="2" max="2" width="41.5703125" style="12" customWidth="1"/>
    <col min="3" max="3" width="1.28515625" style="12" customWidth="1"/>
    <col min="4" max="4" width="19.42578125" style="54" customWidth="1"/>
    <col min="5" max="5" width="1.28515625" style="54" customWidth="1"/>
    <col min="6" max="6" width="24.7109375" style="54" customWidth="1"/>
    <col min="7" max="7" width="0.28515625" style="12" customWidth="1"/>
    <col min="8" max="8" width="12.7109375" style="12" bestFit="1" customWidth="1"/>
    <col min="9" max="9" width="14.140625" style="12" bestFit="1" customWidth="1"/>
    <col min="10" max="16384" width="9.140625" style="12"/>
  </cols>
  <sheetData>
    <row r="1" spans="1:9" ht="30" customHeight="1" x14ac:dyDescent="0.2">
      <c r="A1" s="305" t="s">
        <v>0</v>
      </c>
      <c r="B1" s="305"/>
      <c r="C1" s="305"/>
      <c r="D1" s="305"/>
      <c r="E1" s="305"/>
      <c r="F1" s="305"/>
    </row>
    <row r="2" spans="1:9" ht="30" customHeight="1" x14ac:dyDescent="0.2">
      <c r="A2" s="305" t="s">
        <v>89</v>
      </c>
      <c r="B2" s="305"/>
      <c r="C2" s="305"/>
      <c r="D2" s="305"/>
      <c r="E2" s="305"/>
      <c r="F2" s="305"/>
    </row>
    <row r="3" spans="1:9" ht="30" customHeight="1" x14ac:dyDescent="0.2">
      <c r="A3" s="305" t="s">
        <v>242</v>
      </c>
      <c r="B3" s="305"/>
      <c r="C3" s="305"/>
      <c r="D3" s="305"/>
      <c r="E3" s="305"/>
      <c r="F3" s="305"/>
    </row>
    <row r="4" spans="1:9" s="13" customFormat="1" ht="30" customHeight="1" x14ac:dyDescent="0.2">
      <c r="A4" s="304" t="s">
        <v>162</v>
      </c>
      <c r="B4" s="304"/>
      <c r="C4" s="304"/>
      <c r="D4" s="304"/>
      <c r="E4" s="304"/>
      <c r="F4" s="304"/>
    </row>
    <row r="5" spans="1:9" ht="30" customHeight="1" x14ac:dyDescent="0.2">
      <c r="D5" s="60" t="s">
        <v>100</v>
      </c>
      <c r="F5" s="83" t="str">
        <f>'درآمد سرمایه گذاری در سهام'!$M$5</f>
        <v>از ابتدای سال مالی تا پایان ماه</v>
      </c>
    </row>
    <row r="6" spans="1:9" ht="30" customHeight="1" x14ac:dyDescent="0.2">
      <c r="A6" s="306" t="s">
        <v>99</v>
      </c>
      <c r="B6" s="306"/>
      <c r="D6" s="81" t="s">
        <v>75</v>
      </c>
      <c r="F6" s="81" t="s">
        <v>75</v>
      </c>
    </row>
    <row r="7" spans="1:9" ht="30" customHeight="1" x14ac:dyDescent="0.2">
      <c r="A7" s="339" t="s">
        <v>99</v>
      </c>
      <c r="B7" s="339"/>
      <c r="D7" s="42">
        <v>93238260</v>
      </c>
      <c r="E7" s="77"/>
      <c r="F7" s="42">
        <v>93242829</v>
      </c>
    </row>
    <row r="8" spans="1:9" ht="30" customHeight="1" x14ac:dyDescent="0.2">
      <c r="A8" s="338" t="s">
        <v>118</v>
      </c>
      <c r="B8" s="338"/>
      <c r="D8" s="42">
        <v>0</v>
      </c>
      <c r="E8" s="77"/>
      <c r="F8" s="42">
        <v>291903990</v>
      </c>
      <c r="I8" s="100"/>
    </row>
    <row r="9" spans="1:9" ht="30" customHeight="1" x14ac:dyDescent="0.2">
      <c r="A9" s="338" t="s">
        <v>119</v>
      </c>
      <c r="B9" s="338"/>
      <c r="D9" s="84">
        <v>104236153</v>
      </c>
      <c r="E9" s="77"/>
      <c r="F9" s="84">
        <v>115425615</v>
      </c>
      <c r="H9" s="100"/>
    </row>
    <row r="10" spans="1:9" ht="30" customHeight="1" thickBot="1" x14ac:dyDescent="0.25">
      <c r="A10" s="305" t="s">
        <v>12</v>
      </c>
      <c r="B10" s="305"/>
      <c r="D10" s="91">
        <f>SUM(D7:D9)</f>
        <v>197474413</v>
      </c>
      <c r="E10" s="92"/>
      <c r="F10" s="91">
        <f>SUM(F7:F9)</f>
        <v>500572434</v>
      </c>
      <c r="H10" s="100"/>
    </row>
    <row r="11" spans="1:9" ht="30" customHeight="1" thickTop="1" x14ac:dyDescent="0.2">
      <c r="H11" s="100"/>
    </row>
  </sheetData>
  <mergeCells count="9">
    <mergeCell ref="A7:B7"/>
    <mergeCell ref="A8:B8"/>
    <mergeCell ref="A9:B9"/>
    <mergeCell ref="A10:B10"/>
    <mergeCell ref="A1:F1"/>
    <mergeCell ref="A2:F2"/>
    <mergeCell ref="A3:F3"/>
    <mergeCell ref="A6:B6"/>
    <mergeCell ref="A4:F4"/>
  </mergeCells>
  <printOptions horizontalCentered="1"/>
  <pageMargins left="0.39" right="0.39" top="0.39" bottom="0.39" header="0" footer="0"/>
  <pageSetup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-0.249977111117893"/>
    <pageSetUpPr fitToPage="1"/>
  </sheetPr>
  <dimension ref="A1:Z18"/>
  <sheetViews>
    <sheetView rightToLeft="1" view="pageBreakPreview" zoomScaleNormal="100" zoomScaleSheetLayoutView="100" workbookViewId="0">
      <selection activeCell="U1" sqref="U1"/>
    </sheetView>
  </sheetViews>
  <sheetFormatPr defaultRowHeight="30" customHeight="1" x14ac:dyDescent="0.2"/>
  <cols>
    <col min="1" max="1" width="39" style="12" customWidth="1"/>
    <col min="2" max="2" width="0.7109375" style="12" customWidth="1"/>
    <col min="3" max="3" width="16.85546875" style="12" customWidth="1"/>
    <col min="4" max="4" width="0.5703125" style="12" customWidth="1"/>
    <col min="5" max="5" width="20.7109375" style="12" customWidth="1"/>
    <col min="6" max="6" width="0.5703125" style="12" customWidth="1"/>
    <col min="7" max="7" width="15.5703125" style="12" customWidth="1"/>
    <col min="8" max="8" width="0.5703125" style="12" customWidth="1"/>
    <col min="9" max="9" width="15" style="12" bestFit="1" customWidth="1"/>
    <col min="10" max="10" width="0.7109375" style="12" customWidth="1"/>
    <col min="11" max="11" width="13.42578125" style="12" bestFit="1" customWidth="1"/>
    <col min="12" max="12" width="0.7109375" style="12" customWidth="1"/>
    <col min="13" max="13" width="15.5703125" style="12" customWidth="1"/>
    <col min="14" max="14" width="0.5703125" style="12" customWidth="1"/>
    <col min="15" max="15" width="17.28515625" style="12" bestFit="1" customWidth="1"/>
    <col min="16" max="16" width="0.5703125" style="12" customWidth="1"/>
    <col min="17" max="17" width="20.85546875" style="12" bestFit="1" customWidth="1"/>
    <col min="18" max="18" width="0.7109375" style="12" customWidth="1"/>
    <col min="19" max="19" width="17.28515625" style="12" bestFit="1" customWidth="1"/>
    <col min="20" max="20" width="0.28515625" style="12" customWidth="1"/>
    <col min="21" max="21" width="9.140625" style="12"/>
    <col min="22" max="23" width="11" style="12" customWidth="1"/>
    <col min="24" max="24" width="13.42578125" style="12" customWidth="1"/>
    <col min="25" max="25" width="15.85546875" style="12" customWidth="1"/>
    <col min="26" max="26" width="13.28515625" style="12" customWidth="1"/>
    <col min="27" max="16384" width="9.140625" style="12"/>
  </cols>
  <sheetData>
    <row r="1" spans="1:26" ht="30" customHeight="1" x14ac:dyDescent="0.2">
      <c r="A1" s="305" t="s">
        <v>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</row>
    <row r="2" spans="1:26" ht="30" customHeight="1" x14ac:dyDescent="0.2">
      <c r="A2" s="305" t="s">
        <v>89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</row>
    <row r="3" spans="1:26" ht="30" customHeight="1" x14ac:dyDescent="0.2">
      <c r="A3" s="305" t="s">
        <v>242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</row>
    <row r="4" spans="1:26" s="13" customFormat="1" ht="30" customHeight="1" x14ac:dyDescent="0.2">
      <c r="A4" s="304" t="s">
        <v>102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U4" s="38"/>
      <c r="V4" s="38"/>
      <c r="W4" s="38"/>
      <c r="X4" s="38"/>
      <c r="Y4" s="38"/>
      <c r="Z4" s="38"/>
    </row>
    <row r="5" spans="1:26" ht="19.5" customHeight="1" x14ac:dyDescent="0.2">
      <c r="A5" s="306" t="s">
        <v>13</v>
      </c>
      <c r="C5" s="306" t="s">
        <v>120</v>
      </c>
      <c r="D5" s="306"/>
      <c r="E5" s="306"/>
      <c r="F5" s="306"/>
      <c r="G5" s="306"/>
      <c r="I5" s="306" t="s">
        <v>100</v>
      </c>
      <c r="J5" s="306"/>
      <c r="K5" s="306"/>
      <c r="L5" s="306"/>
      <c r="M5" s="306"/>
      <c r="O5" s="306" t="str">
        <f>'درآمد سرمایه گذاری در سهام'!$M$5</f>
        <v>از ابتدای سال مالی تا پایان ماه</v>
      </c>
      <c r="P5" s="306"/>
      <c r="Q5" s="306"/>
      <c r="R5" s="306"/>
      <c r="S5" s="306"/>
      <c r="U5" s="39"/>
      <c r="V5" s="39"/>
      <c r="W5" s="40"/>
      <c r="X5" s="39"/>
      <c r="Y5" s="40"/>
      <c r="Z5" s="39"/>
    </row>
    <row r="6" spans="1:26" ht="38.25" customHeight="1" x14ac:dyDescent="0.2">
      <c r="A6" s="306"/>
      <c r="C6" s="6" t="s">
        <v>121</v>
      </c>
      <c r="D6" s="26"/>
      <c r="E6" s="6" t="s">
        <v>122</v>
      </c>
      <c r="F6" s="26"/>
      <c r="G6" s="6" t="s">
        <v>123</v>
      </c>
      <c r="I6" s="6" t="s">
        <v>124</v>
      </c>
      <c r="J6" s="26"/>
      <c r="K6" s="6" t="s">
        <v>125</v>
      </c>
      <c r="L6" s="26"/>
      <c r="M6" s="6" t="s">
        <v>126</v>
      </c>
      <c r="O6" s="6" t="s">
        <v>124</v>
      </c>
      <c r="P6" s="26"/>
      <c r="Q6" s="6" t="s">
        <v>125</v>
      </c>
      <c r="R6" s="26"/>
      <c r="S6" s="6" t="s">
        <v>126</v>
      </c>
      <c r="U6" s="39"/>
      <c r="V6" s="39"/>
      <c r="W6" s="40"/>
      <c r="X6" s="39"/>
      <c r="Y6" s="40"/>
      <c r="Z6" s="39"/>
    </row>
    <row r="7" spans="1:26" ht="30" customHeight="1" x14ac:dyDescent="0.2">
      <c r="A7" s="3"/>
      <c r="C7" s="180"/>
      <c r="D7" s="14"/>
      <c r="E7" s="180"/>
      <c r="F7" s="14"/>
      <c r="G7" s="180"/>
      <c r="H7" s="14"/>
      <c r="I7" s="187"/>
      <c r="J7" s="14"/>
      <c r="K7" s="231"/>
      <c r="L7" s="14"/>
      <c r="M7" s="187"/>
      <c r="N7" s="14"/>
      <c r="O7" s="187"/>
      <c r="P7" s="185"/>
      <c r="Q7" s="231"/>
      <c r="R7" s="185"/>
      <c r="S7" s="187"/>
      <c r="U7" s="39"/>
      <c r="V7" s="39"/>
      <c r="W7" s="40"/>
      <c r="X7" s="39"/>
      <c r="Y7" s="40"/>
      <c r="Z7" s="40"/>
    </row>
    <row r="8" spans="1:26" ht="30" customHeight="1" x14ac:dyDescent="0.2">
      <c r="A8" s="11" t="s">
        <v>12</v>
      </c>
      <c r="C8" s="7"/>
      <c r="D8" s="14"/>
      <c r="E8" s="7"/>
      <c r="F8" s="14"/>
      <c r="G8" s="182"/>
      <c r="H8" s="25"/>
      <c r="I8" s="183">
        <f>SUM(I7:I7)</f>
        <v>0</v>
      </c>
      <c r="J8" s="25"/>
      <c r="K8" s="209">
        <f>SUM(K7:K7)</f>
        <v>0</v>
      </c>
      <c r="L8" s="25"/>
      <c r="M8" s="183">
        <f>SUM(M7:M7)</f>
        <v>0</v>
      </c>
      <c r="N8" s="25"/>
      <c r="O8" s="183">
        <f>SUM(O7:O7)</f>
        <v>0</v>
      </c>
      <c r="P8" s="25"/>
      <c r="Q8" s="209">
        <f>SUM(Q7:Q7)</f>
        <v>0</v>
      </c>
      <c r="R8" s="25"/>
      <c r="S8" s="183">
        <f>SUM(S7:S7)</f>
        <v>0</v>
      </c>
    </row>
    <row r="11" spans="1:26" ht="30" customHeight="1" x14ac:dyDescent="0.2">
      <c r="H11" s="38"/>
    </row>
    <row r="12" spans="1:26" ht="30" customHeight="1" x14ac:dyDescent="0.2">
      <c r="H12" s="52"/>
    </row>
    <row r="13" spans="1:26" ht="30" customHeight="1" x14ac:dyDescent="0.2">
      <c r="H13" s="52">
        <v>203431000</v>
      </c>
    </row>
    <row r="14" spans="1:26" ht="30" customHeight="1" x14ac:dyDescent="0.2">
      <c r="H14" s="52">
        <v>167236435</v>
      </c>
    </row>
    <row r="15" spans="1:26" ht="30" customHeight="1" x14ac:dyDescent="0.2">
      <c r="H15" s="52">
        <v>10388205829</v>
      </c>
    </row>
    <row r="16" spans="1:26" ht="30" customHeight="1" x14ac:dyDescent="0.2">
      <c r="H16" s="52">
        <v>420000</v>
      </c>
    </row>
    <row r="17" spans="1:8" ht="30" customHeight="1" x14ac:dyDescent="0.2">
      <c r="H17" s="37"/>
    </row>
    <row r="18" spans="1:8" ht="30" customHeight="1" x14ac:dyDescent="0.2">
      <c r="A18" s="37"/>
      <c r="B18" s="37"/>
      <c r="C18" s="37"/>
      <c r="D18" s="37"/>
      <c r="E18" s="37"/>
      <c r="F18" s="37"/>
      <c r="G18" s="37"/>
      <c r="H18" s="37"/>
    </row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-0.249977111117893"/>
    <pageSetUpPr fitToPage="1"/>
  </sheetPr>
  <dimension ref="A1:U18"/>
  <sheetViews>
    <sheetView rightToLeft="1" view="pageBreakPreview" zoomScaleNormal="100" zoomScaleSheetLayoutView="100" workbookViewId="0">
      <selection activeCell="K14" sqref="K14"/>
    </sheetView>
  </sheetViews>
  <sheetFormatPr defaultRowHeight="30" customHeight="1" x14ac:dyDescent="0.2"/>
  <cols>
    <col min="1" max="1" width="39.5703125" style="12" bestFit="1" customWidth="1"/>
    <col min="2" max="2" width="0.7109375" style="12" customWidth="1"/>
    <col min="3" max="3" width="11" style="12" bestFit="1" customWidth="1"/>
    <col min="4" max="4" width="1.28515625" style="12" customWidth="1"/>
    <col min="5" max="5" width="11.85546875" style="12" customWidth="1"/>
    <col min="6" max="6" width="0.42578125" style="12" customWidth="1"/>
    <col min="7" max="7" width="17.42578125" style="12" customWidth="1"/>
    <col min="8" max="8" width="0.42578125" style="12" customWidth="1"/>
    <col min="9" max="9" width="10.85546875" style="12" customWidth="1"/>
    <col min="10" max="10" width="0.42578125" style="12" customWidth="1"/>
    <col min="11" max="11" width="17.5703125" style="12" customWidth="1"/>
    <col min="12" max="12" width="0.42578125" style="12" customWidth="1"/>
    <col min="13" max="13" width="17.7109375" style="12" customWidth="1"/>
    <col min="14" max="14" width="0.5703125" style="12" customWidth="1"/>
    <col min="15" max="15" width="10.85546875" style="12" bestFit="1" customWidth="1"/>
    <col min="16" max="16" width="0.5703125" style="12" customWidth="1"/>
    <col min="17" max="17" width="20" style="12" customWidth="1"/>
    <col min="18" max="18" width="0.28515625" style="12" customWidth="1"/>
    <col min="19" max="19" width="9.140625" style="12"/>
    <col min="20" max="20" width="43.42578125" style="132" customWidth="1"/>
    <col min="21" max="21" width="13.5703125" style="132" bestFit="1" customWidth="1"/>
    <col min="22" max="16384" width="9.140625" style="12"/>
  </cols>
  <sheetData>
    <row r="1" spans="1:21" ht="30" customHeight="1" x14ac:dyDescent="0.2">
      <c r="A1" s="305" t="s">
        <v>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T1" s="129"/>
      <c r="U1" s="129"/>
    </row>
    <row r="2" spans="1:21" ht="30" customHeight="1" x14ac:dyDescent="0.2">
      <c r="A2" s="305" t="s">
        <v>89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T2" s="130"/>
      <c r="U2" s="130"/>
    </row>
    <row r="3" spans="1:21" ht="30" customHeight="1" x14ac:dyDescent="0.2">
      <c r="A3" s="305" t="s">
        <v>242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T3" s="67"/>
      <c r="U3" s="67"/>
    </row>
    <row r="4" spans="1:21" s="13" customFormat="1" ht="30" customHeight="1" x14ac:dyDescent="0.2">
      <c r="A4" s="304" t="s">
        <v>128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T4" s="67"/>
      <c r="U4" s="67"/>
    </row>
    <row r="5" spans="1:21" ht="25.5" customHeight="1" x14ac:dyDescent="0.2">
      <c r="A5" s="306" t="s">
        <v>90</v>
      </c>
      <c r="G5" s="306" t="s">
        <v>100</v>
      </c>
      <c r="H5" s="306"/>
      <c r="I5" s="306"/>
      <c r="J5" s="306"/>
      <c r="K5" s="306"/>
      <c r="M5" s="306" t="str">
        <f>'درآمد سرمایه گذاری در سهام'!$M$5</f>
        <v>از ابتدای سال مالی تا پایان ماه</v>
      </c>
      <c r="N5" s="306"/>
      <c r="O5" s="306"/>
      <c r="P5" s="306"/>
      <c r="Q5" s="306"/>
      <c r="T5" s="67"/>
      <c r="U5" s="67"/>
    </row>
    <row r="6" spans="1:21" ht="38.25" customHeight="1" x14ac:dyDescent="0.2">
      <c r="A6" s="306"/>
      <c r="C6" s="323" t="s">
        <v>34</v>
      </c>
      <c r="D6" s="323"/>
      <c r="E6" s="5" t="s">
        <v>129</v>
      </c>
      <c r="G6" s="6" t="s">
        <v>130</v>
      </c>
      <c r="H6" s="26"/>
      <c r="I6" s="6" t="s">
        <v>125</v>
      </c>
      <c r="J6" s="26"/>
      <c r="K6" s="6" t="s">
        <v>131</v>
      </c>
      <c r="M6" s="6" t="s">
        <v>130</v>
      </c>
      <c r="N6" s="26"/>
      <c r="O6" s="6" t="s">
        <v>125</v>
      </c>
      <c r="P6" s="26"/>
      <c r="Q6" s="6" t="s">
        <v>131</v>
      </c>
      <c r="T6" s="67"/>
      <c r="U6" s="67"/>
    </row>
    <row r="7" spans="1:21" ht="27.95" customHeight="1" x14ac:dyDescent="0.2">
      <c r="A7" s="3" t="s">
        <v>168</v>
      </c>
      <c r="C7" s="51" t="s">
        <v>169</v>
      </c>
      <c r="D7" s="244"/>
      <c r="E7" s="245">
        <v>20.5</v>
      </c>
      <c r="F7" s="32"/>
      <c r="G7" s="212">
        <v>11705907510</v>
      </c>
      <c r="H7" s="210"/>
      <c r="I7" s="211">
        <v>0</v>
      </c>
      <c r="J7" s="210"/>
      <c r="K7" s="212">
        <f>G7</f>
        <v>11705907510</v>
      </c>
      <c r="L7" s="210"/>
      <c r="M7" s="212">
        <v>23411815020</v>
      </c>
      <c r="N7" s="210"/>
      <c r="O7" s="211">
        <v>0</v>
      </c>
      <c r="P7" s="210"/>
      <c r="Q7" s="212">
        <f>M7</f>
        <v>23411815020</v>
      </c>
      <c r="T7" s="67"/>
      <c r="U7" s="67"/>
    </row>
    <row r="8" spans="1:21" ht="27.95" customHeight="1" x14ac:dyDescent="0.2">
      <c r="A8" s="4" t="s">
        <v>166</v>
      </c>
      <c r="C8" s="41" t="s">
        <v>167</v>
      </c>
      <c r="D8" s="23"/>
      <c r="E8" s="246">
        <v>23</v>
      </c>
      <c r="F8" s="32"/>
      <c r="G8" s="212">
        <v>14578463714</v>
      </c>
      <c r="H8" s="210"/>
      <c r="I8" s="212">
        <v>0</v>
      </c>
      <c r="J8" s="210"/>
      <c r="K8" s="212">
        <f t="shared" ref="K8:K16" si="0">G8</f>
        <v>14578463714</v>
      </c>
      <c r="L8" s="210"/>
      <c r="M8" s="212">
        <v>28791528644</v>
      </c>
      <c r="N8" s="210"/>
      <c r="O8" s="212">
        <v>0</v>
      </c>
      <c r="P8" s="210"/>
      <c r="Q8" s="212">
        <f t="shared" ref="Q8:Q16" si="1">M8</f>
        <v>28791528644</v>
      </c>
      <c r="T8" s="67"/>
      <c r="U8" s="131"/>
    </row>
    <row r="9" spans="1:21" ht="27.95" customHeight="1" x14ac:dyDescent="0.2">
      <c r="A9" s="4" t="s">
        <v>47</v>
      </c>
      <c r="C9" s="41" t="s">
        <v>49</v>
      </c>
      <c r="D9" s="23"/>
      <c r="E9" s="246">
        <v>23</v>
      </c>
      <c r="F9" s="32"/>
      <c r="G9" s="212">
        <v>14169666386</v>
      </c>
      <c r="H9" s="210"/>
      <c r="I9" s="212">
        <v>0</v>
      </c>
      <c r="J9" s="210"/>
      <c r="K9" s="212">
        <f t="shared" si="0"/>
        <v>14169666386</v>
      </c>
      <c r="L9" s="210"/>
      <c r="M9" s="212">
        <v>28816608722</v>
      </c>
      <c r="N9" s="210"/>
      <c r="O9" s="212">
        <v>0</v>
      </c>
      <c r="P9" s="210"/>
      <c r="Q9" s="212">
        <f t="shared" si="1"/>
        <v>28816608722</v>
      </c>
      <c r="T9" s="67"/>
      <c r="U9" s="67"/>
    </row>
    <row r="10" spans="1:21" ht="27.95" customHeight="1" x14ac:dyDescent="0.2">
      <c r="A10" s="4" t="s">
        <v>62</v>
      </c>
      <c r="C10" s="41" t="s">
        <v>64</v>
      </c>
      <c r="D10" s="23"/>
      <c r="E10" s="246">
        <v>23</v>
      </c>
      <c r="F10" s="32"/>
      <c r="G10" s="212">
        <v>5508685953</v>
      </c>
      <c r="H10" s="210"/>
      <c r="I10" s="212">
        <v>0</v>
      </c>
      <c r="J10" s="210"/>
      <c r="K10" s="212">
        <f t="shared" si="0"/>
        <v>5508685953</v>
      </c>
      <c r="L10" s="210"/>
      <c r="M10" s="212">
        <v>10975759983</v>
      </c>
      <c r="N10" s="210"/>
      <c r="O10" s="212">
        <v>0</v>
      </c>
      <c r="P10" s="210"/>
      <c r="Q10" s="212">
        <f t="shared" si="1"/>
        <v>10975759983</v>
      </c>
      <c r="T10" s="67"/>
      <c r="U10" s="131"/>
    </row>
    <row r="11" spans="1:21" ht="27.95" customHeight="1" x14ac:dyDescent="0.2">
      <c r="A11" s="4" t="s">
        <v>60</v>
      </c>
      <c r="C11" s="41" t="s">
        <v>61</v>
      </c>
      <c r="D11" s="23"/>
      <c r="E11" s="246">
        <v>20.5</v>
      </c>
      <c r="F11" s="32"/>
      <c r="G11" s="212">
        <v>722732526</v>
      </c>
      <c r="H11" s="210"/>
      <c r="I11" s="212">
        <v>0</v>
      </c>
      <c r="J11" s="210"/>
      <c r="K11" s="212">
        <f t="shared" si="0"/>
        <v>722732526</v>
      </c>
      <c r="L11" s="210"/>
      <c r="M11" s="212">
        <v>2417838803</v>
      </c>
      <c r="N11" s="210"/>
      <c r="O11" s="212">
        <v>0</v>
      </c>
      <c r="P11" s="210"/>
      <c r="Q11" s="212">
        <f t="shared" si="1"/>
        <v>2417838803</v>
      </c>
      <c r="T11" s="67"/>
      <c r="U11" s="131"/>
    </row>
    <row r="12" spans="1:21" ht="27.95" customHeight="1" x14ac:dyDescent="0.2">
      <c r="A12" s="4" t="s">
        <v>56</v>
      </c>
      <c r="C12" s="41" t="s">
        <v>58</v>
      </c>
      <c r="D12" s="23"/>
      <c r="E12" s="246">
        <v>20.5</v>
      </c>
      <c r="F12" s="32"/>
      <c r="G12" s="212">
        <v>1726112110</v>
      </c>
      <c r="H12" s="210"/>
      <c r="I12" s="212">
        <v>0</v>
      </c>
      <c r="J12" s="210"/>
      <c r="K12" s="212">
        <f t="shared" si="0"/>
        <v>1726112110</v>
      </c>
      <c r="L12" s="210"/>
      <c r="M12" s="212">
        <v>3397378881</v>
      </c>
      <c r="N12" s="210"/>
      <c r="O12" s="212">
        <v>0</v>
      </c>
      <c r="P12" s="210"/>
      <c r="Q12" s="212">
        <f t="shared" si="1"/>
        <v>3397378881</v>
      </c>
      <c r="T12" s="67"/>
      <c r="U12" s="131"/>
    </row>
    <row r="13" spans="1:21" ht="27.95" customHeight="1" x14ac:dyDescent="0.2">
      <c r="A13" s="4" t="s">
        <v>50</v>
      </c>
      <c r="C13" s="41" t="s">
        <v>52</v>
      </c>
      <c r="D13" s="23"/>
      <c r="E13" s="246">
        <v>23</v>
      </c>
      <c r="F13" s="32"/>
      <c r="G13" s="212">
        <v>11265934947</v>
      </c>
      <c r="H13" s="210"/>
      <c r="I13" s="212">
        <v>0</v>
      </c>
      <c r="J13" s="210"/>
      <c r="K13" s="212">
        <f t="shared" si="0"/>
        <v>11265934947</v>
      </c>
      <c r="L13" s="210"/>
      <c r="M13" s="212">
        <v>22468321401</v>
      </c>
      <c r="N13" s="210"/>
      <c r="O13" s="212">
        <v>0</v>
      </c>
      <c r="P13" s="210"/>
      <c r="Q13" s="212">
        <f t="shared" si="1"/>
        <v>22468321401</v>
      </c>
      <c r="T13" s="67"/>
      <c r="U13" s="131"/>
    </row>
    <row r="14" spans="1:21" ht="27.95" customHeight="1" x14ac:dyDescent="0.2">
      <c r="A14" s="4" t="s">
        <v>53</v>
      </c>
      <c r="C14" s="41" t="s">
        <v>55</v>
      </c>
      <c r="D14" s="23"/>
      <c r="E14" s="246">
        <v>18</v>
      </c>
      <c r="F14" s="32"/>
      <c r="G14" s="212">
        <v>5031426640</v>
      </c>
      <c r="H14" s="210"/>
      <c r="I14" s="212">
        <v>0</v>
      </c>
      <c r="J14" s="210"/>
      <c r="K14" s="212">
        <f t="shared" si="0"/>
        <v>5031426640</v>
      </c>
      <c r="L14" s="210"/>
      <c r="M14" s="212">
        <v>11727055740</v>
      </c>
      <c r="N14" s="210"/>
      <c r="O14" s="212">
        <v>0</v>
      </c>
      <c r="P14" s="210"/>
      <c r="Q14" s="212">
        <f t="shared" si="1"/>
        <v>11727055740</v>
      </c>
      <c r="T14" s="67"/>
      <c r="U14" s="67"/>
    </row>
    <row r="15" spans="1:21" ht="27.95" customHeight="1" x14ac:dyDescent="0.2">
      <c r="A15" s="4" t="s">
        <v>245</v>
      </c>
      <c r="C15" s="41" t="s">
        <v>246</v>
      </c>
      <c r="D15" s="23"/>
      <c r="E15" s="246">
        <v>23</v>
      </c>
      <c r="F15" s="32"/>
      <c r="G15" s="212">
        <v>30669430584</v>
      </c>
      <c r="H15" s="210"/>
      <c r="I15" s="212">
        <v>0</v>
      </c>
      <c r="J15" s="210"/>
      <c r="K15" s="212">
        <v>30669430584</v>
      </c>
      <c r="L15" s="210"/>
      <c r="M15" s="212">
        <v>30669430584</v>
      </c>
      <c r="N15" s="210"/>
      <c r="O15" s="212">
        <v>0</v>
      </c>
      <c r="P15" s="210"/>
      <c r="Q15" s="212">
        <f t="shared" si="1"/>
        <v>30669430584</v>
      </c>
      <c r="T15" s="67"/>
      <c r="U15" s="67"/>
    </row>
    <row r="16" spans="1:21" ht="27.95" customHeight="1" x14ac:dyDescent="0.2">
      <c r="A16" s="4" t="s">
        <v>107</v>
      </c>
      <c r="C16" s="41" t="s">
        <v>132</v>
      </c>
      <c r="D16" s="23"/>
      <c r="E16" s="246">
        <v>18</v>
      </c>
      <c r="F16" s="32"/>
      <c r="G16" s="212">
        <v>0</v>
      </c>
      <c r="H16" s="210"/>
      <c r="I16" s="212">
        <v>0</v>
      </c>
      <c r="J16" s="210"/>
      <c r="K16" s="212">
        <f t="shared" si="0"/>
        <v>0</v>
      </c>
      <c r="L16" s="210"/>
      <c r="M16" s="212">
        <v>5181150</v>
      </c>
      <c r="N16" s="210"/>
      <c r="O16" s="212">
        <v>0</v>
      </c>
      <c r="P16" s="210"/>
      <c r="Q16" s="212">
        <f t="shared" si="1"/>
        <v>5181150</v>
      </c>
      <c r="T16" s="67"/>
      <c r="U16" s="67"/>
    </row>
    <row r="17" spans="1:21" s="22" customFormat="1" ht="27.95" customHeight="1" thickBot="1" x14ac:dyDescent="0.3">
      <c r="A17" s="11" t="s">
        <v>12</v>
      </c>
      <c r="C17" s="27"/>
      <c r="E17" s="29"/>
      <c r="F17" s="33"/>
      <c r="G17" s="215">
        <f>SUM(G7:G16)</f>
        <v>95378360370</v>
      </c>
      <c r="H17" s="214"/>
      <c r="I17" s="213">
        <v>0</v>
      </c>
      <c r="J17" s="214"/>
      <c r="K17" s="215">
        <f>SUM(K7:K16)</f>
        <v>95378360370</v>
      </c>
      <c r="L17" s="214"/>
      <c r="M17" s="216">
        <f>SUM(M7:M16)</f>
        <v>162680918928</v>
      </c>
      <c r="N17" s="214"/>
      <c r="O17" s="213">
        <v>0</v>
      </c>
      <c r="P17" s="214"/>
      <c r="Q17" s="215">
        <f>SUM(Q7:Q16)</f>
        <v>162680918928</v>
      </c>
      <c r="T17" s="132"/>
      <c r="U17" s="132"/>
    </row>
    <row r="18" spans="1:21" ht="30" customHeight="1" thickTop="1" x14ac:dyDescent="0.2"/>
  </sheetData>
  <mergeCells count="8">
    <mergeCell ref="A1:Q1"/>
    <mergeCell ref="A2:Q2"/>
    <mergeCell ref="A3:Q3"/>
    <mergeCell ref="A5:A6"/>
    <mergeCell ref="G5:K5"/>
    <mergeCell ref="M5:Q5"/>
    <mergeCell ref="C6:D6"/>
    <mergeCell ref="A4:Q4"/>
  </mergeCells>
  <pageMargins left="0.39" right="0.39" top="0.39" bottom="0.39" header="0" footer="0"/>
  <pageSetup scale="8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-0.249977111117893"/>
    <pageSetUpPr fitToPage="1"/>
  </sheetPr>
  <dimension ref="A1:U68"/>
  <sheetViews>
    <sheetView rightToLeft="1" view="pageBreakPreview" topLeftCell="A31" zoomScale="93" zoomScaleNormal="100" zoomScaleSheetLayoutView="93" workbookViewId="0">
      <selection activeCell="T19" sqref="T19"/>
    </sheetView>
  </sheetViews>
  <sheetFormatPr defaultRowHeight="30" customHeight="1" x14ac:dyDescent="0.2"/>
  <cols>
    <col min="1" max="1" width="32" style="12" customWidth="1"/>
    <col min="2" max="2" width="1.28515625" style="12" customWidth="1"/>
    <col min="3" max="3" width="14.140625" style="12" bestFit="1" customWidth="1"/>
    <col min="4" max="4" width="1.28515625" style="12" customWidth="1"/>
    <col min="5" max="5" width="20.28515625" style="12" bestFit="1" customWidth="1"/>
    <col min="6" max="6" width="1.28515625" style="12" customWidth="1"/>
    <col min="7" max="7" width="20.140625" style="12" bestFit="1" customWidth="1"/>
    <col min="8" max="8" width="1.28515625" style="12" customWidth="1"/>
    <col min="9" max="9" width="18" style="258" customWidth="1"/>
    <col min="10" max="10" width="1.28515625" style="12" customWidth="1"/>
    <col min="11" max="11" width="13.140625" style="12" bestFit="1" customWidth="1"/>
    <col min="12" max="12" width="1.28515625" style="12" customWidth="1"/>
    <col min="13" max="13" width="20.28515625" style="12" bestFit="1" customWidth="1"/>
    <col min="14" max="14" width="1.28515625" style="12" customWidth="1"/>
    <col min="15" max="15" width="20.5703125" style="54" bestFit="1" customWidth="1"/>
    <col min="16" max="16" width="1.28515625" style="54" customWidth="1"/>
    <col min="17" max="17" width="20.28515625" style="254" customWidth="1"/>
    <col min="18" max="18" width="0.28515625" style="54" customWidth="1"/>
    <col min="19" max="19" width="9.140625" style="54"/>
    <col min="20" max="21" width="9.140625" style="12"/>
    <col min="22" max="22" width="26.7109375" style="12" customWidth="1"/>
    <col min="23" max="16384" width="9.140625" style="12"/>
  </cols>
  <sheetData>
    <row r="1" spans="1:21" ht="30" customHeight="1" x14ac:dyDescent="0.2">
      <c r="A1" s="305" t="s">
        <v>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</row>
    <row r="2" spans="1:21" ht="30" customHeight="1" x14ac:dyDescent="0.2">
      <c r="A2" s="305" t="s">
        <v>89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</row>
    <row r="3" spans="1:21" ht="30" customHeight="1" x14ac:dyDescent="0.2">
      <c r="A3" s="305" t="s">
        <v>242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</row>
    <row r="4" spans="1:21" s="13" customFormat="1" ht="30" customHeight="1" x14ac:dyDescent="0.2">
      <c r="A4" s="304" t="s">
        <v>138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88"/>
      <c r="S4" s="88"/>
    </row>
    <row r="5" spans="1:21" ht="32.25" customHeight="1" x14ac:dyDescent="0.2">
      <c r="A5" s="306" t="s">
        <v>90</v>
      </c>
      <c r="C5" s="306" t="s">
        <v>100</v>
      </c>
      <c r="D5" s="306"/>
      <c r="E5" s="306"/>
      <c r="F5" s="306"/>
      <c r="G5" s="306"/>
      <c r="H5" s="306"/>
      <c r="I5" s="306"/>
      <c r="K5" s="306" t="str">
        <f>'درآمد سرمایه گذاری در سهام'!$M$5</f>
        <v>از ابتدای سال مالی تا پایان ماه</v>
      </c>
      <c r="L5" s="306"/>
      <c r="M5" s="306"/>
      <c r="N5" s="306"/>
      <c r="O5" s="306"/>
      <c r="P5" s="306"/>
      <c r="Q5" s="306"/>
    </row>
    <row r="6" spans="1:21" ht="38.25" customHeight="1" x14ac:dyDescent="0.2">
      <c r="A6" s="306"/>
      <c r="C6" s="6" t="s">
        <v>6</v>
      </c>
      <c r="D6" s="26"/>
      <c r="E6" s="6" t="s">
        <v>8</v>
      </c>
      <c r="F6" s="26"/>
      <c r="G6" s="6" t="s">
        <v>136</v>
      </c>
      <c r="H6" s="26"/>
      <c r="I6" s="256" t="s">
        <v>139</v>
      </c>
      <c r="K6" s="6" t="s">
        <v>6</v>
      </c>
      <c r="L6" s="26"/>
      <c r="M6" s="6" t="s">
        <v>8</v>
      </c>
      <c r="N6" s="26"/>
      <c r="O6" s="61" t="s">
        <v>136</v>
      </c>
      <c r="P6" s="80"/>
      <c r="Q6" s="252" t="s">
        <v>139</v>
      </c>
      <c r="S6" s="12"/>
      <c r="T6" s="344"/>
      <c r="U6" s="344"/>
    </row>
    <row r="7" spans="1:21" s="54" customFormat="1" ht="30" customHeight="1" x14ac:dyDescent="0.2">
      <c r="A7" s="287" t="s">
        <v>233</v>
      </c>
      <c r="B7" s="184"/>
      <c r="C7" s="294">
        <v>4414132</v>
      </c>
      <c r="D7" s="218"/>
      <c r="E7" s="294">
        <v>41553790307</v>
      </c>
      <c r="F7" s="218"/>
      <c r="G7" s="294">
        <v>43936987263</v>
      </c>
      <c r="H7" s="218"/>
      <c r="I7" s="295">
        <v>-2383196956</v>
      </c>
      <c r="J7" s="218"/>
      <c r="K7" s="294">
        <v>4414132</v>
      </c>
      <c r="L7" s="218"/>
      <c r="M7" s="294">
        <v>41553790307</v>
      </c>
      <c r="N7" s="218"/>
      <c r="O7" s="294">
        <v>43936987263</v>
      </c>
      <c r="P7" s="218"/>
      <c r="Q7" s="295">
        <v>-2430696956</v>
      </c>
    </row>
    <row r="8" spans="1:21" s="54" customFormat="1" ht="30" customHeight="1" x14ac:dyDescent="0.2">
      <c r="A8" s="288" t="s">
        <v>182</v>
      </c>
      <c r="B8" s="184"/>
      <c r="C8" s="144">
        <v>512000</v>
      </c>
      <c r="D8" s="218"/>
      <c r="E8" s="144">
        <v>11015383680</v>
      </c>
      <c r="F8" s="218"/>
      <c r="G8" s="144">
        <v>11219940480</v>
      </c>
      <c r="H8" s="218"/>
      <c r="I8" s="293">
        <v>-204556800</v>
      </c>
      <c r="J8" s="218"/>
      <c r="K8" s="144">
        <v>512000</v>
      </c>
      <c r="L8" s="218"/>
      <c r="M8" s="144">
        <v>11015383680</v>
      </c>
      <c r="N8" s="218"/>
      <c r="O8" s="144">
        <v>11480750400</v>
      </c>
      <c r="P8" s="218"/>
      <c r="Q8" s="293">
        <v>-465366720</v>
      </c>
    </row>
    <row r="9" spans="1:21" s="54" customFormat="1" ht="30" customHeight="1" x14ac:dyDescent="0.2">
      <c r="A9" s="288" t="s">
        <v>223</v>
      </c>
      <c r="B9" s="184"/>
      <c r="C9" s="144">
        <v>4913374</v>
      </c>
      <c r="D9" s="218"/>
      <c r="E9" s="144">
        <v>60460885018</v>
      </c>
      <c r="F9" s="218"/>
      <c r="G9" s="144">
        <v>60735707223</v>
      </c>
      <c r="H9" s="218"/>
      <c r="I9" s="293">
        <v>-274822205</v>
      </c>
      <c r="J9" s="218"/>
      <c r="K9" s="144">
        <v>4913374</v>
      </c>
      <c r="L9" s="218"/>
      <c r="M9" s="144">
        <v>60460885018</v>
      </c>
      <c r="N9" s="218"/>
      <c r="O9" s="144">
        <v>61442392892</v>
      </c>
      <c r="P9" s="218"/>
      <c r="Q9" s="293">
        <v>-981507874</v>
      </c>
    </row>
    <row r="10" spans="1:21" s="54" customFormat="1" ht="30" customHeight="1" x14ac:dyDescent="0.2">
      <c r="A10" s="288" t="s">
        <v>241</v>
      </c>
      <c r="B10" s="184"/>
      <c r="C10" s="144">
        <v>12746183</v>
      </c>
      <c r="D10" s="218"/>
      <c r="E10" s="144">
        <v>207404997543</v>
      </c>
      <c r="F10" s="218"/>
      <c r="G10" s="144">
        <v>203370383281</v>
      </c>
      <c r="H10" s="218"/>
      <c r="I10" s="293">
        <v>2800554527</v>
      </c>
      <c r="J10" s="218"/>
      <c r="K10" s="144">
        <v>12746183</v>
      </c>
      <c r="L10" s="218"/>
      <c r="M10" s="144">
        <v>207404997543</v>
      </c>
      <c r="N10" s="218"/>
      <c r="O10" s="144">
        <v>200827742343</v>
      </c>
      <c r="P10" s="218"/>
      <c r="Q10" s="293">
        <v>5343195465</v>
      </c>
    </row>
    <row r="11" spans="1:21" s="54" customFormat="1" ht="30" customHeight="1" x14ac:dyDescent="0.2">
      <c r="A11" s="288" t="s">
        <v>220</v>
      </c>
      <c r="B11" s="184"/>
      <c r="C11" s="144">
        <v>740000</v>
      </c>
      <c r="D11" s="218"/>
      <c r="E11" s="144">
        <v>11995937888</v>
      </c>
      <c r="F11" s="218"/>
      <c r="G11" s="144">
        <v>12232456687</v>
      </c>
      <c r="H11" s="218"/>
      <c r="I11" s="293">
        <v>-236518800</v>
      </c>
      <c r="J11" s="218"/>
      <c r="K11" s="144">
        <v>740000</v>
      </c>
      <c r="L11" s="218"/>
      <c r="M11" s="144">
        <v>11995937888</v>
      </c>
      <c r="N11" s="218"/>
      <c r="O11" s="144">
        <v>12284195175</v>
      </c>
      <c r="P11" s="218"/>
      <c r="Q11" s="293">
        <v>-288257288</v>
      </c>
    </row>
    <row r="12" spans="1:21" s="54" customFormat="1" ht="30" customHeight="1" x14ac:dyDescent="0.2">
      <c r="A12" s="288" t="s">
        <v>181</v>
      </c>
      <c r="B12" s="184"/>
      <c r="C12" s="144">
        <v>2000000</v>
      </c>
      <c r="D12" s="218"/>
      <c r="E12" s="144">
        <v>25765367250</v>
      </c>
      <c r="F12" s="218"/>
      <c r="G12" s="144">
        <v>25499683125</v>
      </c>
      <c r="H12" s="218"/>
      <c r="I12" s="293">
        <v>-769085625</v>
      </c>
      <c r="J12" s="218"/>
      <c r="K12" s="144">
        <v>2000000</v>
      </c>
      <c r="L12" s="218"/>
      <c r="M12" s="144">
        <v>25765367250</v>
      </c>
      <c r="N12" s="218"/>
      <c r="O12" s="144">
        <v>26268768750</v>
      </c>
      <c r="P12" s="218"/>
      <c r="Q12" s="293">
        <v>-503401500</v>
      </c>
    </row>
    <row r="13" spans="1:21" s="54" customFormat="1" ht="30" customHeight="1" x14ac:dyDescent="0.2">
      <c r="A13" s="288" t="s">
        <v>244</v>
      </c>
      <c r="B13" s="184"/>
      <c r="C13" s="144">
        <v>1</v>
      </c>
      <c r="D13" s="218"/>
      <c r="E13" s="144">
        <v>63788.188499999997</v>
      </c>
      <c r="F13" s="218"/>
      <c r="G13" s="144">
        <v>54827</v>
      </c>
      <c r="H13" s="218"/>
      <c r="I13" s="293">
        <v>8961</v>
      </c>
      <c r="J13" s="218"/>
      <c r="K13" s="144">
        <v>1</v>
      </c>
      <c r="L13" s="218"/>
      <c r="M13" s="144">
        <v>63788.188499999997</v>
      </c>
      <c r="N13" s="218"/>
      <c r="O13" s="144">
        <v>54827</v>
      </c>
      <c r="P13" s="218"/>
      <c r="Q13" s="293">
        <v>8961</v>
      </c>
    </row>
    <row r="14" spans="1:21" s="54" customFormat="1" ht="30" customHeight="1" x14ac:dyDescent="0.2">
      <c r="A14" s="288" t="s">
        <v>218</v>
      </c>
      <c r="B14" s="184"/>
      <c r="C14" s="144">
        <v>8828156</v>
      </c>
      <c r="D14" s="218"/>
      <c r="E14" s="144">
        <v>105812070777</v>
      </c>
      <c r="F14" s="218"/>
      <c r="G14" s="144">
        <v>108369195820</v>
      </c>
      <c r="H14" s="218"/>
      <c r="I14" s="293">
        <v>-2557125043</v>
      </c>
      <c r="J14" s="218"/>
      <c r="K14" s="144">
        <v>8828156</v>
      </c>
      <c r="L14" s="218"/>
      <c r="M14" s="144">
        <v>105812070777</v>
      </c>
      <c r="N14" s="218"/>
      <c r="O14" s="144">
        <v>113307092457</v>
      </c>
      <c r="P14" s="218"/>
      <c r="Q14" s="293">
        <v>-7495021680</v>
      </c>
    </row>
    <row r="15" spans="1:21" s="54" customFormat="1" ht="30" customHeight="1" x14ac:dyDescent="0.2">
      <c r="A15" s="288" t="s">
        <v>206</v>
      </c>
      <c r="B15" s="184"/>
      <c r="C15" s="144">
        <v>2618417</v>
      </c>
      <c r="D15" s="218"/>
      <c r="E15" s="144">
        <v>40356994179</v>
      </c>
      <c r="F15" s="218"/>
      <c r="G15" s="144">
        <v>39612599825</v>
      </c>
      <c r="H15" s="218"/>
      <c r="I15" s="293">
        <v>744394354</v>
      </c>
      <c r="J15" s="218"/>
      <c r="K15" s="144">
        <v>2618417</v>
      </c>
      <c r="L15" s="218"/>
      <c r="M15" s="144">
        <v>40356994179</v>
      </c>
      <c r="N15" s="218"/>
      <c r="O15" s="144">
        <v>29340384084</v>
      </c>
      <c r="P15" s="218"/>
      <c r="Q15" s="293">
        <v>11016610095</v>
      </c>
    </row>
    <row r="16" spans="1:21" s="54" customFormat="1" ht="30" customHeight="1" x14ac:dyDescent="0.2">
      <c r="A16" s="288" t="s">
        <v>219</v>
      </c>
      <c r="B16" s="184"/>
      <c r="C16" s="144">
        <v>536669</v>
      </c>
      <c r="D16" s="218"/>
      <c r="E16" s="144">
        <v>8329932704</v>
      </c>
      <c r="F16" s="218"/>
      <c r="G16" s="144">
        <v>8438189042</v>
      </c>
      <c r="H16" s="218"/>
      <c r="I16" s="293">
        <v>-108256338</v>
      </c>
      <c r="J16" s="218"/>
      <c r="K16" s="144">
        <v>536669</v>
      </c>
      <c r="L16" s="218"/>
      <c r="M16" s="144">
        <v>8329932704</v>
      </c>
      <c r="N16" s="218"/>
      <c r="O16" s="144">
        <v>8321452152</v>
      </c>
      <c r="P16" s="218"/>
      <c r="Q16" s="293">
        <v>8480552</v>
      </c>
    </row>
    <row r="17" spans="1:18" s="54" customFormat="1" ht="30" customHeight="1" x14ac:dyDescent="0.2">
      <c r="A17" s="288" t="s">
        <v>178</v>
      </c>
      <c r="B17" s="184"/>
      <c r="C17" s="144">
        <v>16735390</v>
      </c>
      <c r="D17" s="218"/>
      <c r="E17" s="144">
        <v>374293356798</v>
      </c>
      <c r="F17" s="218"/>
      <c r="G17" s="144">
        <v>366794668904</v>
      </c>
      <c r="H17" s="218"/>
      <c r="I17" s="293">
        <v>5271642421</v>
      </c>
      <c r="J17" s="218"/>
      <c r="K17" s="144">
        <v>16735390</v>
      </c>
      <c r="L17" s="218"/>
      <c r="M17" s="144">
        <v>374293356798</v>
      </c>
      <c r="N17" s="218"/>
      <c r="O17" s="144">
        <v>361701692520</v>
      </c>
      <c r="P17" s="218"/>
      <c r="Q17" s="293">
        <v>10364618805</v>
      </c>
    </row>
    <row r="18" spans="1:18" s="54" customFormat="1" ht="30" customHeight="1" x14ac:dyDescent="0.2">
      <c r="A18" s="288" t="s">
        <v>221</v>
      </c>
      <c r="B18" s="184"/>
      <c r="C18" s="144">
        <v>136834</v>
      </c>
      <c r="D18" s="218"/>
      <c r="E18" s="144">
        <v>35478557184</v>
      </c>
      <c r="F18" s="218"/>
      <c r="G18" s="144">
        <v>35815228723</v>
      </c>
      <c r="H18" s="218"/>
      <c r="I18" s="293">
        <v>-336671539</v>
      </c>
      <c r="J18" s="218"/>
      <c r="K18" s="144">
        <v>136834</v>
      </c>
      <c r="L18" s="218"/>
      <c r="M18" s="144">
        <v>35478557184</v>
      </c>
      <c r="N18" s="218"/>
      <c r="O18" s="144">
        <v>38632974874</v>
      </c>
      <c r="P18" s="218"/>
      <c r="Q18" s="293">
        <v>-3154417690</v>
      </c>
    </row>
    <row r="19" spans="1:18" s="54" customFormat="1" ht="30" customHeight="1" x14ac:dyDescent="0.2">
      <c r="A19" s="288" t="s">
        <v>224</v>
      </c>
      <c r="B19" s="184"/>
      <c r="C19" s="144">
        <v>1231</v>
      </c>
      <c r="D19" s="218"/>
      <c r="E19" s="144">
        <v>41048846</v>
      </c>
      <c r="F19" s="218"/>
      <c r="G19" s="144">
        <v>39887699</v>
      </c>
      <c r="H19" s="218"/>
      <c r="I19" s="293">
        <v>1161147</v>
      </c>
      <c r="J19" s="218"/>
      <c r="K19" s="144">
        <v>1231</v>
      </c>
      <c r="L19" s="218"/>
      <c r="M19" s="144">
        <v>41048846</v>
      </c>
      <c r="N19" s="218"/>
      <c r="O19" s="144">
        <v>40343854</v>
      </c>
      <c r="P19" s="218"/>
      <c r="Q19" s="293">
        <v>704992</v>
      </c>
    </row>
    <row r="20" spans="1:18" s="54" customFormat="1" ht="30" customHeight="1" x14ac:dyDescent="0.2">
      <c r="A20" s="288" t="s">
        <v>280</v>
      </c>
      <c r="B20" s="184"/>
      <c r="C20" s="144">
        <v>56885</v>
      </c>
      <c r="D20" s="218"/>
      <c r="E20" s="144">
        <v>1516119752</v>
      </c>
      <c r="F20" s="218"/>
      <c r="G20" s="144">
        <v>1724970425</v>
      </c>
      <c r="H20" s="218"/>
      <c r="I20" s="293">
        <v>-208850673</v>
      </c>
      <c r="J20" s="218"/>
      <c r="K20" s="144">
        <v>56885</v>
      </c>
      <c r="L20" s="218"/>
      <c r="M20" s="144">
        <v>1516119752</v>
      </c>
      <c r="N20" s="218"/>
      <c r="O20" s="144">
        <v>1479122837</v>
      </c>
      <c r="P20" s="218"/>
      <c r="Q20" s="293">
        <v>36996915</v>
      </c>
    </row>
    <row r="21" spans="1:18" s="54" customFormat="1" ht="30" customHeight="1" x14ac:dyDescent="0.2">
      <c r="A21" s="288" t="s">
        <v>281</v>
      </c>
      <c r="B21" s="184"/>
      <c r="C21" s="144">
        <v>1694000</v>
      </c>
      <c r="D21" s="218"/>
      <c r="E21" s="144">
        <v>20050062244</v>
      </c>
      <c r="F21" s="218"/>
      <c r="G21" s="144">
        <v>20012387472</v>
      </c>
      <c r="H21" s="218"/>
      <c r="I21" s="293">
        <v>37674772</v>
      </c>
      <c r="J21" s="218"/>
      <c r="K21" s="144">
        <v>1694000</v>
      </c>
      <c r="L21" s="218"/>
      <c r="M21" s="144">
        <v>20050062244</v>
      </c>
      <c r="N21" s="218"/>
      <c r="O21" s="144">
        <v>20012387472</v>
      </c>
      <c r="P21" s="218"/>
      <c r="Q21" s="293">
        <v>37674772</v>
      </c>
    </row>
    <row r="22" spans="1:18" s="54" customFormat="1" ht="30" customHeight="1" x14ac:dyDescent="0.2">
      <c r="A22" s="288" t="s">
        <v>282</v>
      </c>
      <c r="B22" s="184"/>
      <c r="C22" s="144">
        <v>3000000</v>
      </c>
      <c r="D22" s="218"/>
      <c r="E22" s="144">
        <v>29964375000</v>
      </c>
      <c r="F22" s="218"/>
      <c r="G22" s="144">
        <v>30000000000</v>
      </c>
      <c r="H22" s="218"/>
      <c r="I22" s="293">
        <v>-35625000</v>
      </c>
      <c r="J22" s="218"/>
      <c r="K22" s="144">
        <v>3000000</v>
      </c>
      <c r="L22" s="218"/>
      <c r="M22" s="144">
        <v>29964375000</v>
      </c>
      <c r="N22" s="218"/>
      <c r="O22" s="144">
        <v>30000000000</v>
      </c>
      <c r="P22" s="218"/>
      <c r="Q22" s="293">
        <v>-35625000</v>
      </c>
    </row>
    <row r="23" spans="1:18" s="54" customFormat="1" ht="30" customHeight="1" x14ac:dyDescent="0.2">
      <c r="A23" s="288" t="s">
        <v>249</v>
      </c>
      <c r="B23" s="184"/>
      <c r="C23" s="144">
        <v>373855</v>
      </c>
      <c r="D23" s="218"/>
      <c r="E23" s="144">
        <v>10119312735</v>
      </c>
      <c r="F23" s="218"/>
      <c r="G23" s="144">
        <v>8759767315</v>
      </c>
      <c r="H23" s="218"/>
      <c r="I23" s="293">
        <v>1359545420</v>
      </c>
      <c r="J23" s="218"/>
      <c r="K23" s="144">
        <v>373855</v>
      </c>
      <c r="L23" s="218"/>
      <c r="M23" s="144">
        <v>10119312735</v>
      </c>
      <c r="N23" s="218"/>
      <c r="O23" s="144">
        <v>8759767315</v>
      </c>
      <c r="P23" s="218"/>
      <c r="Q23" s="293">
        <v>1359545420</v>
      </c>
    </row>
    <row r="24" spans="1:18" s="54" customFormat="1" ht="30" customHeight="1" x14ac:dyDescent="0.2">
      <c r="A24" s="288" t="s">
        <v>250</v>
      </c>
      <c r="B24" s="184"/>
      <c r="C24" s="144">
        <v>622867</v>
      </c>
      <c r="D24" s="218"/>
      <c r="E24" s="144">
        <v>28667269306</v>
      </c>
      <c r="F24" s="218"/>
      <c r="G24" s="144">
        <v>25471117375</v>
      </c>
      <c r="H24" s="218"/>
      <c r="I24" s="293">
        <v>3196151931</v>
      </c>
      <c r="J24" s="218"/>
      <c r="K24" s="144">
        <v>622867</v>
      </c>
      <c r="L24" s="218"/>
      <c r="M24" s="144">
        <v>28667269306</v>
      </c>
      <c r="N24" s="218"/>
      <c r="O24" s="144">
        <v>25471117375</v>
      </c>
      <c r="P24" s="218"/>
      <c r="Q24" s="293">
        <v>3196151931</v>
      </c>
    </row>
    <row r="25" spans="1:18" s="54" customFormat="1" ht="30" customHeight="1" x14ac:dyDescent="0.2">
      <c r="A25" s="288" t="s">
        <v>222</v>
      </c>
      <c r="B25" s="184"/>
      <c r="C25" s="144">
        <v>231325</v>
      </c>
      <c r="D25" s="218"/>
      <c r="E25" s="144">
        <v>35886732839</v>
      </c>
      <c r="F25" s="218"/>
      <c r="G25" s="144">
        <v>38782965165</v>
      </c>
      <c r="H25" s="218"/>
      <c r="I25" s="293">
        <v>-2896232326</v>
      </c>
      <c r="J25" s="218"/>
      <c r="K25" s="144">
        <v>231325</v>
      </c>
      <c r="L25" s="218"/>
      <c r="M25" s="144">
        <v>35886732839</v>
      </c>
      <c r="N25" s="218"/>
      <c r="O25" s="144">
        <v>38771587739</v>
      </c>
      <c r="P25" s="218"/>
      <c r="Q25" s="293">
        <v>-2884854900</v>
      </c>
    </row>
    <row r="26" spans="1:18" s="54" customFormat="1" ht="30" customHeight="1" x14ac:dyDescent="0.2">
      <c r="A26" s="288" t="s">
        <v>234</v>
      </c>
      <c r="B26" s="184"/>
      <c r="C26" s="144">
        <v>1000000</v>
      </c>
      <c r="D26" s="218"/>
      <c r="E26" s="144">
        <v>14573673188</v>
      </c>
      <c r="F26" s="218"/>
      <c r="G26" s="144">
        <v>14517739687</v>
      </c>
      <c r="H26" s="218"/>
      <c r="I26" s="293">
        <v>-101198627</v>
      </c>
      <c r="J26" s="218"/>
      <c r="K26" s="144">
        <v>1000000</v>
      </c>
      <c r="L26" s="218"/>
      <c r="M26" s="144">
        <v>14573673188</v>
      </c>
      <c r="N26" s="218"/>
      <c r="O26" s="144">
        <v>14618938315</v>
      </c>
      <c r="P26" s="218"/>
      <c r="Q26" s="293">
        <v>-45265128</v>
      </c>
    </row>
    <row r="27" spans="1:18" s="54" customFormat="1" ht="30" customHeight="1" x14ac:dyDescent="0.2">
      <c r="A27" s="288" t="s">
        <v>225</v>
      </c>
      <c r="B27" s="184"/>
      <c r="C27" s="144">
        <v>1504778</v>
      </c>
      <c r="D27" s="218"/>
      <c r="E27" s="144">
        <v>26302343832</v>
      </c>
      <c r="F27" s="218"/>
      <c r="G27" s="144">
        <v>27655872404</v>
      </c>
      <c r="H27" s="218"/>
      <c r="I27" s="293">
        <v>-1353528572</v>
      </c>
      <c r="J27" s="218"/>
      <c r="K27" s="144">
        <v>1504778</v>
      </c>
      <c r="L27" s="218"/>
      <c r="M27" s="144">
        <v>26302343832</v>
      </c>
      <c r="N27" s="218"/>
      <c r="O27" s="144">
        <v>28888407029</v>
      </c>
      <c r="P27" s="218"/>
      <c r="Q27" s="293">
        <v>-2586063197</v>
      </c>
    </row>
    <row r="28" spans="1:18" s="291" customFormat="1" ht="30" customHeight="1" x14ac:dyDescent="0.2">
      <c r="A28" s="288" t="s">
        <v>108</v>
      </c>
      <c r="B28" s="184"/>
      <c r="C28" s="144">
        <v>8953</v>
      </c>
      <c r="D28" s="218"/>
      <c r="E28" s="144">
        <v>7249809964</v>
      </c>
      <c r="F28" s="218"/>
      <c r="G28" s="144">
        <v>7870409217</v>
      </c>
      <c r="H28" s="218"/>
      <c r="I28" s="293">
        <v>-620599253</v>
      </c>
      <c r="J28" s="218"/>
      <c r="K28" s="144">
        <v>8953</v>
      </c>
      <c r="L28" s="218"/>
      <c r="M28" s="144">
        <v>7249809964</v>
      </c>
      <c r="N28" s="218"/>
      <c r="O28" s="144">
        <v>6998037664</v>
      </c>
      <c r="P28" s="218"/>
      <c r="Q28" s="293">
        <v>251772300</v>
      </c>
      <c r="R28" s="54"/>
    </row>
    <row r="29" spans="1:18" s="291" customFormat="1" ht="30" customHeight="1" x14ac:dyDescent="0.2">
      <c r="A29" s="288" t="s">
        <v>245</v>
      </c>
      <c r="B29" s="184"/>
      <c r="C29" s="144">
        <v>715971</v>
      </c>
      <c r="D29" s="218"/>
      <c r="E29" s="144">
        <v>647027412791.71667</v>
      </c>
      <c r="F29" s="218"/>
      <c r="G29" s="144">
        <v>681266280802</v>
      </c>
      <c r="H29" s="218"/>
      <c r="I29" s="293">
        <v>-34238868010</v>
      </c>
      <c r="J29" s="218"/>
      <c r="K29" s="144">
        <v>715971</v>
      </c>
      <c r="L29" s="218"/>
      <c r="M29" s="144">
        <v>647027412791.71667</v>
      </c>
      <c r="N29" s="218"/>
      <c r="O29" s="144">
        <v>681266280802</v>
      </c>
      <c r="P29" s="218"/>
      <c r="Q29" s="293">
        <v>-34238868010</v>
      </c>
      <c r="R29" s="54"/>
    </row>
    <row r="30" spans="1:18" s="292" customFormat="1" ht="31.5" customHeight="1" x14ac:dyDescent="0.2">
      <c r="A30" s="288" t="s">
        <v>50</v>
      </c>
      <c r="B30" s="218"/>
      <c r="C30" s="144">
        <v>450000</v>
      </c>
      <c r="D30" s="218"/>
      <c r="E30" s="144">
        <v>449918437500</v>
      </c>
      <c r="F30" s="218"/>
      <c r="G30" s="144">
        <v>449918437500</v>
      </c>
      <c r="H30" s="218"/>
      <c r="I30" s="293">
        <v>0</v>
      </c>
      <c r="J30" s="218"/>
      <c r="K30" s="144">
        <v>450000</v>
      </c>
      <c r="L30" s="218"/>
      <c r="M30" s="144">
        <v>449918437500</v>
      </c>
      <c r="N30" s="218"/>
      <c r="O30" s="144">
        <v>449918437500</v>
      </c>
      <c r="P30" s="218"/>
      <c r="Q30" s="293">
        <v>0</v>
      </c>
      <c r="R30" s="58"/>
    </row>
    <row r="31" spans="1:18" s="292" customFormat="1" ht="31.5" customHeight="1" x14ac:dyDescent="0.2">
      <c r="A31" s="288" t="s">
        <v>56</v>
      </c>
      <c r="B31" s="218"/>
      <c r="C31" s="144">
        <v>95000</v>
      </c>
      <c r="D31" s="218"/>
      <c r="E31" s="144">
        <v>93237947558</v>
      </c>
      <c r="F31" s="218"/>
      <c r="G31" s="144">
        <v>93237947558</v>
      </c>
      <c r="H31" s="218"/>
      <c r="I31" s="293">
        <v>0</v>
      </c>
      <c r="J31" s="218"/>
      <c r="K31" s="144">
        <v>95000</v>
      </c>
      <c r="L31" s="218"/>
      <c r="M31" s="144">
        <v>93237947558</v>
      </c>
      <c r="N31" s="218"/>
      <c r="O31" s="144">
        <v>88680673714</v>
      </c>
      <c r="P31" s="218"/>
      <c r="Q31" s="293">
        <v>4557273844</v>
      </c>
      <c r="R31" s="58"/>
    </row>
    <row r="32" spans="1:18" s="292" customFormat="1" ht="31.5" customHeight="1" x14ac:dyDescent="0.2">
      <c r="A32" s="288" t="s">
        <v>60</v>
      </c>
      <c r="B32" s="218"/>
      <c r="C32" s="144">
        <v>41340</v>
      </c>
      <c r="D32" s="218"/>
      <c r="E32" s="144">
        <v>38087491991</v>
      </c>
      <c r="F32" s="218"/>
      <c r="G32" s="144">
        <v>38439231626</v>
      </c>
      <c r="H32" s="218"/>
      <c r="I32" s="293">
        <v>-351739635</v>
      </c>
      <c r="J32" s="218"/>
      <c r="K32" s="144">
        <v>41340</v>
      </c>
      <c r="L32" s="218"/>
      <c r="M32" s="144">
        <v>38087491991</v>
      </c>
      <c r="N32" s="218"/>
      <c r="O32" s="144">
        <v>38232569090</v>
      </c>
      <c r="P32" s="218"/>
      <c r="Q32" s="293">
        <v>-145077099</v>
      </c>
      <c r="R32" s="58"/>
    </row>
    <row r="33" spans="1:19" s="292" customFormat="1" ht="31.5" customHeight="1" x14ac:dyDescent="0.2">
      <c r="A33" s="288" t="s">
        <v>42</v>
      </c>
      <c r="B33" s="218"/>
      <c r="C33" s="144">
        <v>205088</v>
      </c>
      <c r="D33" s="218"/>
      <c r="E33" s="144">
        <v>141562990496.564</v>
      </c>
      <c r="F33" s="218"/>
      <c r="G33" s="144">
        <v>139343241699</v>
      </c>
      <c r="H33" s="218"/>
      <c r="I33" s="293">
        <v>2219748798</v>
      </c>
      <c r="J33" s="218"/>
      <c r="K33" s="144">
        <v>205088</v>
      </c>
      <c r="L33" s="218"/>
      <c r="M33" s="144">
        <v>141562990496.564</v>
      </c>
      <c r="N33" s="218"/>
      <c r="O33" s="144">
        <v>137074783190</v>
      </c>
      <c r="P33" s="218"/>
      <c r="Q33" s="293">
        <v>4488207307</v>
      </c>
      <c r="R33" s="58"/>
    </row>
    <row r="34" spans="1:19" s="292" customFormat="1" ht="31.5" customHeight="1" x14ac:dyDescent="0.2">
      <c r="A34" s="288" t="s">
        <v>45</v>
      </c>
      <c r="B34" s="218"/>
      <c r="C34" s="144">
        <v>193181</v>
      </c>
      <c r="D34" s="218"/>
      <c r="E34" s="144">
        <v>114941176235.12563</v>
      </c>
      <c r="F34" s="218"/>
      <c r="G34" s="144">
        <v>113835297516</v>
      </c>
      <c r="H34" s="218"/>
      <c r="I34" s="293">
        <v>1105878719</v>
      </c>
      <c r="J34" s="218"/>
      <c r="K34" s="144">
        <v>193181</v>
      </c>
      <c r="L34" s="218"/>
      <c r="M34" s="144">
        <v>114941176235.12563</v>
      </c>
      <c r="N34" s="218"/>
      <c r="O34" s="144">
        <v>113036179496</v>
      </c>
      <c r="P34" s="218"/>
      <c r="Q34" s="293">
        <v>1904996739</v>
      </c>
      <c r="R34" s="58"/>
    </row>
    <row r="35" spans="1:19" s="292" customFormat="1" ht="31.5" customHeight="1" x14ac:dyDescent="0.2">
      <c r="A35" s="288" t="s">
        <v>62</v>
      </c>
      <c r="B35" s="218"/>
      <c r="C35" s="144">
        <v>200000</v>
      </c>
      <c r="D35" s="218"/>
      <c r="E35" s="144">
        <v>199963750000</v>
      </c>
      <c r="F35" s="218"/>
      <c r="G35" s="144">
        <v>199963750000</v>
      </c>
      <c r="H35" s="218"/>
      <c r="I35" s="293">
        <v>0</v>
      </c>
      <c r="J35" s="218"/>
      <c r="K35" s="144">
        <v>200000</v>
      </c>
      <c r="L35" s="218"/>
      <c r="M35" s="144">
        <v>199963750000</v>
      </c>
      <c r="N35" s="218"/>
      <c r="O35" s="144">
        <v>199963750000</v>
      </c>
      <c r="P35" s="218"/>
      <c r="Q35" s="293">
        <v>0</v>
      </c>
      <c r="R35" s="58"/>
    </row>
    <row r="36" spans="1:19" s="292" customFormat="1" ht="31.5" customHeight="1" x14ac:dyDescent="0.2">
      <c r="A36" s="288" t="s">
        <v>65</v>
      </c>
      <c r="B36" s="218"/>
      <c r="C36" s="144">
        <v>452185</v>
      </c>
      <c r="D36" s="218"/>
      <c r="E36" s="144">
        <v>269001309674</v>
      </c>
      <c r="F36" s="218"/>
      <c r="G36" s="144">
        <v>268058861072</v>
      </c>
      <c r="H36" s="218"/>
      <c r="I36" s="293">
        <v>942448602</v>
      </c>
      <c r="J36" s="218"/>
      <c r="K36" s="144">
        <v>452185</v>
      </c>
      <c r="L36" s="218"/>
      <c r="M36" s="144">
        <v>269001309674</v>
      </c>
      <c r="N36" s="218"/>
      <c r="O36" s="144">
        <v>264321307371</v>
      </c>
      <c r="P36" s="218"/>
      <c r="Q36" s="293">
        <v>4680002303</v>
      </c>
      <c r="R36" s="293"/>
    </row>
    <row r="37" spans="1:19" s="58" customFormat="1" ht="31.5" customHeight="1" x14ac:dyDescent="0.2">
      <c r="A37" s="288" t="s">
        <v>40</v>
      </c>
      <c r="B37" s="218"/>
      <c r="C37" s="144">
        <v>622146</v>
      </c>
      <c r="D37" s="218"/>
      <c r="E37" s="144">
        <v>360779276901.75</v>
      </c>
      <c r="F37" s="218"/>
      <c r="G37" s="144">
        <v>357604131456</v>
      </c>
      <c r="H37" s="218"/>
      <c r="I37" s="293">
        <v>3175145446</v>
      </c>
      <c r="J37" s="218"/>
      <c r="K37" s="144">
        <v>622146</v>
      </c>
      <c r="L37" s="218"/>
      <c r="M37" s="144">
        <v>360779276901.75</v>
      </c>
      <c r="N37" s="218"/>
      <c r="O37" s="144">
        <v>353488277450</v>
      </c>
      <c r="P37" s="218"/>
      <c r="Q37" s="293">
        <v>7290999452</v>
      </c>
      <c r="R37" s="293"/>
    </row>
    <row r="38" spans="1:19" s="292" customFormat="1" ht="31.5" customHeight="1" x14ac:dyDescent="0.2">
      <c r="A38" s="288" t="s">
        <v>36</v>
      </c>
      <c r="B38" s="218"/>
      <c r="C38" s="144">
        <v>579209</v>
      </c>
      <c r="D38" s="218"/>
      <c r="E38" s="144">
        <v>367731051664.15625</v>
      </c>
      <c r="F38" s="218"/>
      <c r="G38" s="144">
        <v>358257777031</v>
      </c>
      <c r="H38" s="218"/>
      <c r="I38" s="293">
        <v>9473274633</v>
      </c>
      <c r="J38" s="218"/>
      <c r="K38" s="144">
        <v>579209</v>
      </c>
      <c r="L38" s="218"/>
      <c r="M38" s="144">
        <v>367731051664.15625</v>
      </c>
      <c r="N38" s="218"/>
      <c r="O38" s="144">
        <v>354154420576</v>
      </c>
      <c r="P38" s="218"/>
      <c r="Q38" s="293">
        <v>13576631088</v>
      </c>
      <c r="R38" s="58"/>
    </row>
    <row r="39" spans="1:19" s="58" customFormat="1" ht="31.5" customHeight="1" x14ac:dyDescent="0.2">
      <c r="A39" s="288" t="s">
        <v>202</v>
      </c>
      <c r="B39" s="218"/>
      <c r="C39" s="144">
        <v>54000</v>
      </c>
      <c r="D39" s="218"/>
      <c r="E39" s="144">
        <v>43653786316.875</v>
      </c>
      <c r="F39" s="218"/>
      <c r="G39" s="144">
        <v>45614156841</v>
      </c>
      <c r="H39" s="218"/>
      <c r="I39" s="293">
        <v>-1960370524</v>
      </c>
      <c r="J39" s="218"/>
      <c r="K39" s="144">
        <v>54000</v>
      </c>
      <c r="L39" s="218"/>
      <c r="M39" s="144">
        <v>43653786316.875</v>
      </c>
      <c r="N39" s="218"/>
      <c r="O39" s="144">
        <v>42267576135</v>
      </c>
      <c r="P39" s="218"/>
      <c r="Q39" s="293">
        <v>1386210182</v>
      </c>
    </row>
    <row r="40" spans="1:19" s="292" customFormat="1" ht="31.5" customHeight="1" x14ac:dyDescent="0.2">
      <c r="A40" s="288" t="s">
        <v>165</v>
      </c>
      <c r="B40" s="218"/>
      <c r="C40" s="144">
        <v>107128</v>
      </c>
      <c r="D40" s="218"/>
      <c r="E40" s="144">
        <v>80235039562.755005</v>
      </c>
      <c r="F40" s="218"/>
      <c r="G40" s="144">
        <v>82731432497</v>
      </c>
      <c r="H40" s="218"/>
      <c r="I40" s="293">
        <v>-2496392934</v>
      </c>
      <c r="J40" s="218"/>
      <c r="K40" s="144">
        <v>107128</v>
      </c>
      <c r="L40" s="218"/>
      <c r="M40" s="144">
        <v>80235039562.755005</v>
      </c>
      <c r="N40" s="218"/>
      <c r="O40" s="144">
        <v>77992734615</v>
      </c>
      <c r="P40" s="218"/>
      <c r="Q40" s="293">
        <v>2242304948</v>
      </c>
      <c r="R40" s="58"/>
    </row>
    <row r="41" spans="1:19" s="292" customFormat="1" ht="31.5" customHeight="1" x14ac:dyDescent="0.2">
      <c r="A41" s="288" t="s">
        <v>47</v>
      </c>
      <c r="B41" s="218"/>
      <c r="C41" s="144">
        <v>500000</v>
      </c>
      <c r="D41" s="218"/>
      <c r="E41" s="144">
        <v>548900493750</v>
      </c>
      <c r="F41" s="218"/>
      <c r="G41" s="144">
        <v>548900493750</v>
      </c>
      <c r="H41" s="218"/>
      <c r="I41" s="293">
        <v>0</v>
      </c>
      <c r="J41" s="218"/>
      <c r="K41" s="144">
        <v>500000</v>
      </c>
      <c r="L41" s="218"/>
      <c r="M41" s="144">
        <v>548900493750</v>
      </c>
      <c r="N41" s="218"/>
      <c r="O41" s="144">
        <v>548900493750</v>
      </c>
      <c r="P41" s="218"/>
      <c r="Q41" s="293">
        <v>0</v>
      </c>
      <c r="R41" s="58"/>
    </row>
    <row r="42" spans="1:19" s="58" customFormat="1" ht="31.5" customHeight="1" x14ac:dyDescent="0.2">
      <c r="A42" s="288" t="s">
        <v>147</v>
      </c>
      <c r="B42" s="218"/>
      <c r="C42" s="144">
        <v>609059</v>
      </c>
      <c r="D42" s="218"/>
      <c r="E42" s="144">
        <v>350108912715.86035</v>
      </c>
      <c r="F42" s="218"/>
      <c r="G42" s="144">
        <v>344856357643</v>
      </c>
      <c r="H42" s="218"/>
      <c r="I42" s="293">
        <v>5252555073</v>
      </c>
      <c r="J42" s="218"/>
      <c r="K42" s="144">
        <v>609059</v>
      </c>
      <c r="L42" s="218"/>
      <c r="M42" s="144">
        <v>350108912715.86035</v>
      </c>
      <c r="N42" s="218"/>
      <c r="O42" s="144">
        <v>340548255570</v>
      </c>
      <c r="P42" s="218"/>
      <c r="Q42" s="293">
        <v>9560657146</v>
      </c>
    </row>
    <row r="43" spans="1:19" s="58" customFormat="1" ht="31.5" customHeight="1" x14ac:dyDescent="0.2">
      <c r="A43" s="288" t="s">
        <v>166</v>
      </c>
      <c r="B43" s="218"/>
      <c r="C43" s="144">
        <v>500000</v>
      </c>
      <c r="D43" s="218"/>
      <c r="E43" s="144">
        <v>499909375000</v>
      </c>
      <c r="F43" s="218"/>
      <c r="G43" s="144">
        <v>499909375000</v>
      </c>
      <c r="H43" s="218"/>
      <c r="I43" s="293">
        <v>0</v>
      </c>
      <c r="J43" s="218"/>
      <c r="K43" s="144">
        <v>500000</v>
      </c>
      <c r="L43" s="218"/>
      <c r="M43" s="144">
        <v>499909375000</v>
      </c>
      <c r="N43" s="218"/>
      <c r="O43" s="144">
        <v>499909375000</v>
      </c>
      <c r="P43" s="218"/>
      <c r="Q43" s="293">
        <v>0</v>
      </c>
    </row>
    <row r="44" spans="1:19" ht="30" customHeight="1" thickBot="1" x14ac:dyDescent="0.25">
      <c r="A44" s="11" t="s">
        <v>12</v>
      </c>
      <c r="B44" s="200"/>
      <c r="C44" s="201">
        <f>SUM(C7:C43)</f>
        <v>67999357</v>
      </c>
      <c r="D44" s="200"/>
      <c r="E44" s="201">
        <f>SUM(E7:E43)</f>
        <v>5301896536979.9912</v>
      </c>
      <c r="F44" s="202">
        <f t="shared" ref="F44:P44" si="0">SUM(F7:F43)</f>
        <v>0</v>
      </c>
      <c r="G44" s="201">
        <f>SUM(G7:G43)</f>
        <v>5312796983950</v>
      </c>
      <c r="H44" s="202">
        <f t="shared" si="0"/>
        <v>0</v>
      </c>
      <c r="I44" s="257">
        <f>SUM(I7:I43)</f>
        <v>-15553454056</v>
      </c>
      <c r="J44" s="202">
        <f t="shared" si="0"/>
        <v>0</v>
      </c>
      <c r="K44" s="201">
        <f>SUM(K7:K43)</f>
        <v>67999357</v>
      </c>
      <c r="L44" s="202">
        <f t="shared" si="0"/>
        <v>0</v>
      </c>
      <c r="M44" s="201">
        <f>SUM(M7:M43)</f>
        <v>5301896536979.9912</v>
      </c>
      <c r="N44" s="202">
        <f t="shared" si="0"/>
        <v>0</v>
      </c>
      <c r="O44" s="201">
        <f>SUM(O7:O43)</f>
        <v>5272339311596</v>
      </c>
      <c r="P44" s="202">
        <f t="shared" si="0"/>
        <v>0</v>
      </c>
      <c r="Q44" s="257">
        <f>SUM(Q7:Q43)</f>
        <v>26048620175</v>
      </c>
      <c r="S44" s="12"/>
    </row>
    <row r="45" spans="1:19" ht="30" customHeight="1" thickTop="1" x14ac:dyDescent="0.2">
      <c r="M45" s="35"/>
      <c r="O45" s="133"/>
      <c r="S45" s="12"/>
    </row>
    <row r="46" spans="1:19" ht="30" customHeight="1" x14ac:dyDescent="0.2">
      <c r="S46" s="12"/>
    </row>
    <row r="47" spans="1:19" ht="30" customHeight="1" x14ac:dyDescent="0.2">
      <c r="S47" s="12"/>
    </row>
    <row r="48" spans="1:19" ht="30" customHeight="1" x14ac:dyDescent="0.2">
      <c r="S48" s="12"/>
    </row>
    <row r="49" spans="18:19" ht="30" customHeight="1" x14ac:dyDescent="0.2">
      <c r="S49" s="12"/>
    </row>
    <row r="50" spans="18:19" ht="30" customHeight="1" x14ac:dyDescent="0.2">
      <c r="S50" s="12"/>
    </row>
    <row r="51" spans="18:19" ht="30" customHeight="1" x14ac:dyDescent="0.2">
      <c r="S51" s="12"/>
    </row>
    <row r="52" spans="18:19" ht="30" customHeight="1" x14ac:dyDescent="0.2">
      <c r="S52" s="12"/>
    </row>
    <row r="53" spans="18:19" ht="30" customHeight="1" x14ac:dyDescent="0.2">
      <c r="S53" s="12"/>
    </row>
    <row r="54" spans="18:19" ht="30" customHeight="1" x14ac:dyDescent="0.2">
      <c r="S54" s="12"/>
    </row>
    <row r="55" spans="18:19" ht="30" customHeight="1" x14ac:dyDescent="0.2">
      <c r="S55" s="12"/>
    </row>
    <row r="56" spans="18:19" ht="30" customHeight="1" x14ac:dyDescent="0.2">
      <c r="S56" s="12"/>
    </row>
    <row r="57" spans="18:19" ht="30" customHeight="1" x14ac:dyDescent="0.2">
      <c r="R57" s="12"/>
      <c r="S57" s="12"/>
    </row>
    <row r="58" spans="18:19" ht="30" customHeight="1" x14ac:dyDescent="0.2">
      <c r="R58" s="12"/>
      <c r="S58" s="12"/>
    </row>
    <row r="59" spans="18:19" ht="30" customHeight="1" x14ac:dyDescent="0.2">
      <c r="R59" s="12"/>
      <c r="S59" s="12"/>
    </row>
    <row r="60" spans="18:19" ht="30" customHeight="1" x14ac:dyDescent="0.2">
      <c r="R60" s="12"/>
      <c r="S60" s="12"/>
    </row>
    <row r="61" spans="18:19" ht="30" customHeight="1" x14ac:dyDescent="0.2">
      <c r="R61" s="12"/>
      <c r="S61" s="12"/>
    </row>
    <row r="62" spans="18:19" ht="30" customHeight="1" x14ac:dyDescent="0.2">
      <c r="R62" s="12"/>
      <c r="S62" s="12"/>
    </row>
    <row r="63" spans="18:19" ht="30" customHeight="1" x14ac:dyDescent="0.2">
      <c r="R63" s="12"/>
      <c r="S63" s="12"/>
    </row>
    <row r="64" spans="18:19" ht="30" customHeight="1" x14ac:dyDescent="0.2">
      <c r="R64" s="12"/>
      <c r="S64" s="12"/>
    </row>
    <row r="65" spans="18:19" ht="30" customHeight="1" x14ac:dyDescent="0.2">
      <c r="R65" s="12"/>
      <c r="S65" s="12"/>
    </row>
    <row r="66" spans="18:19" ht="30" customHeight="1" x14ac:dyDescent="0.2">
      <c r="R66" s="12"/>
      <c r="S66" s="12"/>
    </row>
    <row r="67" spans="18:19" ht="30" customHeight="1" x14ac:dyDescent="0.2">
      <c r="R67" s="12"/>
      <c r="S67" s="12"/>
    </row>
    <row r="68" spans="18:19" ht="30" customHeight="1" x14ac:dyDescent="0.2">
      <c r="R68" s="12"/>
      <c r="S68" s="12"/>
    </row>
  </sheetData>
  <mergeCells count="8">
    <mergeCell ref="T6:U6"/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70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 tint="-0.249977111117893"/>
    <pageSetUpPr fitToPage="1"/>
  </sheetPr>
  <dimension ref="A1:AA38"/>
  <sheetViews>
    <sheetView rightToLeft="1" view="pageBreakPreview" topLeftCell="A21" zoomScale="80" zoomScaleNormal="100" zoomScaleSheetLayoutView="80" workbookViewId="0">
      <selection activeCell="A19" sqref="A19"/>
    </sheetView>
  </sheetViews>
  <sheetFormatPr defaultRowHeight="30" customHeight="1" x14ac:dyDescent="0.2"/>
  <cols>
    <col min="1" max="1" width="28.5703125" style="54" bestFit="1" customWidth="1"/>
    <col min="2" max="2" width="1.28515625" style="54" customWidth="1"/>
    <col min="3" max="3" width="13.28515625" style="54" bestFit="1" customWidth="1"/>
    <col min="4" max="4" width="1.28515625" style="54" customWidth="1"/>
    <col min="5" max="5" width="19.85546875" style="54" customWidth="1"/>
    <col min="6" max="6" width="1.28515625" style="54" customWidth="1"/>
    <col min="7" max="7" width="21.85546875" style="54" bestFit="1" customWidth="1"/>
    <col min="8" max="8" width="1.28515625" style="54" customWidth="1"/>
    <col min="9" max="9" width="22" style="254" bestFit="1" customWidth="1"/>
    <col min="10" max="10" width="1.28515625" style="54" customWidth="1"/>
    <col min="11" max="11" width="16.7109375" style="54" bestFit="1" customWidth="1"/>
    <col min="12" max="12" width="0.7109375" style="54" customWidth="1"/>
    <col min="13" max="13" width="25" style="54" customWidth="1"/>
    <col min="14" max="14" width="1.28515625" style="54" customWidth="1"/>
    <col min="15" max="15" width="24.7109375" style="54" bestFit="1" customWidth="1"/>
    <col min="16" max="16" width="0.7109375" style="54" customWidth="1"/>
    <col min="17" max="17" width="20.7109375" style="255" customWidth="1"/>
    <col min="18" max="18" width="1.28515625" style="54" customWidth="1"/>
    <col min="19" max="19" width="0.28515625" style="54" customWidth="1"/>
    <col min="20" max="20" width="9.140625" style="54"/>
    <col min="21" max="21" width="14.7109375" style="54" bestFit="1" customWidth="1"/>
    <col min="22" max="22" width="9.85546875" style="54" bestFit="1" customWidth="1"/>
    <col min="23" max="23" width="15.85546875" style="54" bestFit="1" customWidth="1"/>
    <col min="24" max="24" width="15.85546875" style="54" customWidth="1"/>
    <col min="25" max="25" width="10.85546875" style="54" customWidth="1"/>
    <col min="26" max="26" width="12.28515625" style="54" customWidth="1"/>
    <col min="27" max="27" width="14" style="54" bestFit="1" customWidth="1"/>
    <col min="28" max="16384" width="9.140625" style="54"/>
  </cols>
  <sheetData>
    <row r="1" spans="1:27" ht="30" customHeight="1" x14ac:dyDescent="0.2">
      <c r="A1" s="354" t="s">
        <v>0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</row>
    <row r="2" spans="1:27" ht="30" customHeight="1" x14ac:dyDescent="0.2">
      <c r="A2" s="354" t="s">
        <v>89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</row>
    <row r="3" spans="1:27" ht="30" customHeight="1" x14ac:dyDescent="0.2">
      <c r="A3" s="354" t="s">
        <v>242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</row>
    <row r="4" spans="1:27" s="88" customFormat="1" ht="30" customHeight="1" x14ac:dyDescent="0.2">
      <c r="A4" s="355" t="s">
        <v>134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</row>
    <row r="5" spans="1:27" ht="25.5" customHeight="1" x14ac:dyDescent="0.2">
      <c r="A5" s="317" t="s">
        <v>90</v>
      </c>
      <c r="C5" s="317" t="s">
        <v>100</v>
      </c>
      <c r="D5" s="317"/>
      <c r="E5" s="317"/>
      <c r="F5" s="317"/>
      <c r="G5" s="317"/>
      <c r="H5" s="317"/>
      <c r="I5" s="317"/>
      <c r="K5" s="317" t="str">
        <f>'درآمد سرمایه گذاری در سهام'!$M$5</f>
        <v>از ابتدای سال مالی تا پایان ماه</v>
      </c>
      <c r="L5" s="317"/>
      <c r="M5" s="317"/>
      <c r="N5" s="317"/>
      <c r="O5" s="317"/>
      <c r="P5" s="317"/>
      <c r="Q5" s="317"/>
      <c r="R5" s="317"/>
    </row>
    <row r="6" spans="1:27" ht="38.25" customHeight="1" x14ac:dyDescent="0.2">
      <c r="A6" s="317"/>
      <c r="C6" s="61" t="s">
        <v>6</v>
      </c>
      <c r="D6" s="80"/>
      <c r="E6" s="61" t="s">
        <v>135</v>
      </c>
      <c r="F6" s="80"/>
      <c r="G6" s="61" t="s">
        <v>136</v>
      </c>
      <c r="H6" s="80"/>
      <c r="I6" s="252" t="s">
        <v>137</v>
      </c>
      <c r="K6" s="61" t="s">
        <v>6</v>
      </c>
      <c r="L6" s="80"/>
      <c r="M6" s="61" t="s">
        <v>135</v>
      </c>
      <c r="N6" s="80"/>
      <c r="O6" s="61" t="s">
        <v>136</v>
      </c>
      <c r="P6" s="80"/>
      <c r="Q6" s="356" t="s">
        <v>137</v>
      </c>
      <c r="R6" s="356"/>
      <c r="T6" s="352"/>
      <c r="U6" s="352"/>
      <c r="V6" s="352"/>
      <c r="W6" s="135"/>
      <c r="X6" s="135"/>
      <c r="Y6" s="135"/>
      <c r="Z6" s="135"/>
      <c r="AA6" s="135"/>
    </row>
    <row r="7" spans="1:27" ht="30" customHeight="1" x14ac:dyDescent="0.2">
      <c r="A7" s="282" t="s">
        <v>244</v>
      </c>
      <c r="B7" s="58"/>
      <c r="C7" s="144">
        <v>74</v>
      </c>
      <c r="D7" s="218"/>
      <c r="E7" s="144">
        <v>5085187</v>
      </c>
      <c r="F7" s="218"/>
      <c r="G7" s="144">
        <v>4057183</v>
      </c>
      <c r="H7" s="218"/>
      <c r="I7" s="293">
        <v>1028004</v>
      </c>
      <c r="J7" s="218"/>
      <c r="K7" s="144">
        <v>74</v>
      </c>
      <c r="L7" s="218"/>
      <c r="M7" s="144">
        <v>5085187</v>
      </c>
      <c r="N7" s="218"/>
      <c r="O7" s="144">
        <v>4057183</v>
      </c>
      <c r="P7" s="218"/>
      <c r="Q7" s="293">
        <v>1028004</v>
      </c>
      <c r="R7" s="357"/>
    </row>
    <row r="8" spans="1:27" ht="30" customHeight="1" x14ac:dyDescent="0.2">
      <c r="A8" s="282" t="s">
        <v>233</v>
      </c>
      <c r="B8" s="58"/>
      <c r="C8" s="144">
        <v>69104</v>
      </c>
      <c r="D8" s="218"/>
      <c r="E8" s="144">
        <v>656398641</v>
      </c>
      <c r="F8" s="144"/>
      <c r="G8" s="144">
        <v>688584756</v>
      </c>
      <c r="H8" s="144"/>
      <c r="I8" s="293">
        <v>-32186115</v>
      </c>
      <c r="J8" s="144"/>
      <c r="K8" s="144">
        <v>69104</v>
      </c>
      <c r="L8" s="144"/>
      <c r="M8" s="144">
        <v>656398641</v>
      </c>
      <c r="N8" s="144"/>
      <c r="O8" s="144">
        <v>688584756</v>
      </c>
      <c r="P8" s="144"/>
      <c r="Q8" s="293">
        <v>-32186115</v>
      </c>
      <c r="R8" s="357"/>
    </row>
    <row r="9" spans="1:27" ht="30" customHeight="1" x14ac:dyDescent="0.2">
      <c r="A9" s="282" t="s">
        <v>283</v>
      </c>
      <c r="B9" s="58"/>
      <c r="C9" s="144">
        <v>6000000</v>
      </c>
      <c r="D9" s="218"/>
      <c r="E9" s="144">
        <v>108224144462</v>
      </c>
      <c r="F9" s="144"/>
      <c r="G9" s="144">
        <v>107044990312</v>
      </c>
      <c r="H9" s="144"/>
      <c r="I9" s="144">
        <v>1179154150</v>
      </c>
      <c r="J9" s="144"/>
      <c r="K9" s="144">
        <v>6000000</v>
      </c>
      <c r="L9" s="218"/>
      <c r="M9" s="144">
        <v>108224144462</v>
      </c>
      <c r="N9" s="144"/>
      <c r="O9" s="144">
        <v>107044990312</v>
      </c>
      <c r="P9" s="144"/>
      <c r="Q9" s="144">
        <v>1179154150</v>
      </c>
      <c r="R9" s="357"/>
    </row>
    <row r="10" spans="1:27" ht="30" customHeight="1" x14ac:dyDescent="0.2">
      <c r="A10" s="282" t="s">
        <v>206</v>
      </c>
      <c r="B10" s="58"/>
      <c r="C10" s="144">
        <v>1625372</v>
      </c>
      <c r="D10" s="218"/>
      <c r="E10" s="144">
        <v>21744032711</v>
      </c>
      <c r="F10" s="144"/>
      <c r="G10" s="144">
        <v>18212927379</v>
      </c>
      <c r="H10" s="144"/>
      <c r="I10" s="144">
        <v>3531105332</v>
      </c>
      <c r="J10" s="144"/>
      <c r="K10" s="144">
        <v>1625372</v>
      </c>
      <c r="L10" s="218"/>
      <c r="M10" s="144">
        <v>21744032711</v>
      </c>
      <c r="N10" s="144"/>
      <c r="O10" s="144">
        <v>18212927379</v>
      </c>
      <c r="P10" s="144"/>
      <c r="Q10" s="144">
        <v>3531105332</v>
      </c>
      <c r="R10" s="357"/>
    </row>
    <row r="11" spans="1:27" ht="30" customHeight="1" x14ac:dyDescent="0.2">
      <c r="A11" s="282" t="s">
        <v>280</v>
      </c>
      <c r="B11" s="58"/>
      <c r="C11" s="144">
        <v>4657852</v>
      </c>
      <c r="D11" s="218"/>
      <c r="E11" s="144">
        <v>122902949497</v>
      </c>
      <c r="F11" s="144"/>
      <c r="G11" s="144">
        <v>120968873810</v>
      </c>
      <c r="H11" s="144"/>
      <c r="I11" s="144">
        <v>1934075687</v>
      </c>
      <c r="J11" s="144"/>
      <c r="K11" s="144">
        <v>4657852</v>
      </c>
      <c r="L11" s="218"/>
      <c r="M11" s="144">
        <v>122902949497</v>
      </c>
      <c r="N11" s="144"/>
      <c r="O11" s="144">
        <v>120968873810</v>
      </c>
      <c r="P11" s="144"/>
      <c r="Q11" s="144">
        <v>1934075687</v>
      </c>
      <c r="R11" s="357"/>
    </row>
    <row r="12" spans="1:27" ht="30" customHeight="1" x14ac:dyDescent="0.2">
      <c r="A12" s="282" t="s">
        <v>224</v>
      </c>
      <c r="B12" s="58"/>
      <c r="C12" s="144">
        <v>0</v>
      </c>
      <c r="D12" s="218"/>
      <c r="E12" s="144">
        <v>0</v>
      </c>
      <c r="F12" s="144"/>
      <c r="G12" s="144">
        <v>0</v>
      </c>
      <c r="H12" s="144"/>
      <c r="I12" s="144">
        <v>0</v>
      </c>
      <c r="J12" s="144"/>
      <c r="K12" s="144">
        <v>100</v>
      </c>
      <c r="L12" s="144"/>
      <c r="M12" s="144">
        <v>3296522</v>
      </c>
      <c r="N12" s="144"/>
      <c r="O12" s="144">
        <v>3288301</v>
      </c>
      <c r="P12" s="144"/>
      <c r="Q12" s="144">
        <v>8221</v>
      </c>
      <c r="R12" s="357"/>
    </row>
    <row r="13" spans="1:27" ht="30" customHeight="1" x14ac:dyDescent="0.2">
      <c r="A13" s="282" t="s">
        <v>227</v>
      </c>
      <c r="B13" s="58"/>
      <c r="C13" s="144">
        <v>0</v>
      </c>
      <c r="D13" s="218"/>
      <c r="E13" s="144">
        <v>0</v>
      </c>
      <c r="F13" s="144"/>
      <c r="G13" s="144">
        <v>0</v>
      </c>
      <c r="H13" s="144"/>
      <c r="I13" s="144">
        <v>0</v>
      </c>
      <c r="J13" s="144"/>
      <c r="K13" s="144">
        <v>424</v>
      </c>
      <c r="L13" s="144"/>
      <c r="M13" s="144">
        <v>1156536</v>
      </c>
      <c r="N13" s="144"/>
      <c r="O13" s="144">
        <v>976084</v>
      </c>
      <c r="P13" s="144"/>
      <c r="Q13" s="144">
        <v>180452</v>
      </c>
      <c r="R13" s="357"/>
    </row>
    <row r="14" spans="1:27" ht="30" customHeight="1" x14ac:dyDescent="0.2">
      <c r="A14" s="282" t="s">
        <v>228</v>
      </c>
      <c r="B14" s="58"/>
      <c r="C14" s="144">
        <v>0</v>
      </c>
      <c r="D14" s="218"/>
      <c r="E14" s="144">
        <v>0</v>
      </c>
      <c r="F14" s="144"/>
      <c r="G14" s="144">
        <v>0</v>
      </c>
      <c r="H14" s="144"/>
      <c r="I14" s="144">
        <v>0</v>
      </c>
      <c r="J14" s="144"/>
      <c r="K14" s="144">
        <v>66</v>
      </c>
      <c r="L14" s="144"/>
      <c r="M14" s="144">
        <v>631147</v>
      </c>
      <c r="N14" s="144"/>
      <c r="O14" s="144">
        <v>489567</v>
      </c>
      <c r="P14" s="144"/>
      <c r="Q14" s="144">
        <v>141580</v>
      </c>
      <c r="R14" s="357"/>
    </row>
    <row r="15" spans="1:27" ht="30" customHeight="1" x14ac:dyDescent="0.2">
      <c r="A15" s="282" t="s">
        <v>229</v>
      </c>
      <c r="B15" s="58"/>
      <c r="C15" s="144">
        <v>0</v>
      </c>
      <c r="D15" s="218"/>
      <c r="E15" s="144">
        <v>0</v>
      </c>
      <c r="F15" s="144"/>
      <c r="G15" s="144">
        <v>0</v>
      </c>
      <c r="H15" s="144"/>
      <c r="I15" s="144">
        <v>0</v>
      </c>
      <c r="J15" s="144"/>
      <c r="K15" s="144">
        <v>124</v>
      </c>
      <c r="L15" s="144"/>
      <c r="M15" s="144">
        <v>2191603</v>
      </c>
      <c r="N15" s="144"/>
      <c r="O15" s="144">
        <v>1675552</v>
      </c>
      <c r="P15" s="144"/>
      <c r="Q15" s="144">
        <v>516051</v>
      </c>
      <c r="R15" s="357"/>
    </row>
    <row r="16" spans="1:27" ht="30" customHeight="1" x14ac:dyDescent="0.2">
      <c r="A16" s="282" t="s">
        <v>197</v>
      </c>
      <c r="B16" s="58"/>
      <c r="C16" s="144">
        <v>0</v>
      </c>
      <c r="D16" s="218"/>
      <c r="E16" s="144">
        <v>0</v>
      </c>
      <c r="F16" s="144"/>
      <c r="G16" s="144">
        <v>0</v>
      </c>
      <c r="H16" s="144"/>
      <c r="I16" s="144">
        <v>0</v>
      </c>
      <c r="J16" s="144"/>
      <c r="K16" s="144">
        <v>94</v>
      </c>
      <c r="L16" s="144"/>
      <c r="M16" s="144">
        <v>5134572</v>
      </c>
      <c r="N16" s="144"/>
      <c r="O16" s="144">
        <v>4433761</v>
      </c>
      <c r="P16" s="144"/>
      <c r="Q16" s="144">
        <v>700811</v>
      </c>
      <c r="R16" s="357"/>
    </row>
    <row r="17" spans="1:27" ht="30" customHeight="1" x14ac:dyDescent="0.2">
      <c r="A17" s="282" t="s">
        <v>201</v>
      </c>
      <c r="B17" s="58"/>
      <c r="C17" s="144">
        <v>0</v>
      </c>
      <c r="D17" s="218"/>
      <c r="E17" s="144">
        <v>0</v>
      </c>
      <c r="F17" s="144"/>
      <c r="G17" s="144">
        <v>0</v>
      </c>
      <c r="H17" s="144"/>
      <c r="I17" s="144">
        <v>0</v>
      </c>
      <c r="J17" s="144"/>
      <c r="K17" s="144">
        <v>81</v>
      </c>
      <c r="L17" s="144"/>
      <c r="M17" s="144">
        <v>827730</v>
      </c>
      <c r="N17" s="144"/>
      <c r="O17" s="144">
        <v>726272</v>
      </c>
      <c r="P17" s="144"/>
      <c r="Q17" s="144">
        <v>101458</v>
      </c>
      <c r="R17" s="357"/>
    </row>
    <row r="18" spans="1:27" ht="30" customHeight="1" x14ac:dyDescent="0.2">
      <c r="A18" s="282" t="s">
        <v>200</v>
      </c>
      <c r="B18" s="58"/>
      <c r="C18" s="144">
        <v>0</v>
      </c>
      <c r="D18" s="218"/>
      <c r="E18" s="144">
        <v>0</v>
      </c>
      <c r="F18" s="144"/>
      <c r="G18" s="144">
        <v>0</v>
      </c>
      <c r="H18" s="144"/>
      <c r="I18" s="144">
        <v>0</v>
      </c>
      <c r="J18" s="144"/>
      <c r="K18" s="144">
        <v>1167416</v>
      </c>
      <c r="L18" s="144"/>
      <c r="M18" s="144">
        <v>1477817545</v>
      </c>
      <c r="N18" s="144"/>
      <c r="O18" s="144">
        <v>1573597150</v>
      </c>
      <c r="P18" s="144"/>
      <c r="Q18" s="293">
        <v>-95779605</v>
      </c>
      <c r="R18" s="357"/>
    </row>
    <row r="19" spans="1:27" ht="30" customHeight="1" x14ac:dyDescent="0.2">
      <c r="A19" s="282" t="s">
        <v>199</v>
      </c>
      <c r="B19" s="58"/>
      <c r="C19" s="144">
        <v>0</v>
      </c>
      <c r="D19" s="218"/>
      <c r="E19" s="144">
        <v>0</v>
      </c>
      <c r="F19" s="144"/>
      <c r="G19" s="144">
        <v>0</v>
      </c>
      <c r="H19" s="144"/>
      <c r="I19" s="144">
        <v>0</v>
      </c>
      <c r="J19" s="144"/>
      <c r="K19" s="144">
        <v>179</v>
      </c>
      <c r="L19" s="144"/>
      <c r="M19" s="144">
        <v>3272227</v>
      </c>
      <c r="N19" s="144"/>
      <c r="O19" s="144">
        <v>3085392</v>
      </c>
      <c r="P19" s="144"/>
      <c r="Q19" s="144">
        <v>186835</v>
      </c>
      <c r="R19" s="357"/>
    </row>
    <row r="20" spans="1:27" ht="30" customHeight="1" x14ac:dyDescent="0.2">
      <c r="A20" s="282" t="s">
        <v>230</v>
      </c>
      <c r="B20" s="58"/>
      <c r="C20" s="144">
        <v>0</v>
      </c>
      <c r="D20" s="218"/>
      <c r="E20" s="144">
        <v>0</v>
      </c>
      <c r="F20" s="144"/>
      <c r="G20" s="144">
        <v>0</v>
      </c>
      <c r="H20" s="144"/>
      <c r="I20" s="144">
        <v>0</v>
      </c>
      <c r="J20" s="144"/>
      <c r="K20" s="144">
        <v>234</v>
      </c>
      <c r="L20" s="144"/>
      <c r="M20" s="144">
        <v>1025972</v>
      </c>
      <c r="N20" s="144"/>
      <c r="O20" s="144">
        <v>797490</v>
      </c>
      <c r="P20" s="144"/>
      <c r="Q20" s="144">
        <v>228482</v>
      </c>
      <c r="R20" s="357"/>
    </row>
    <row r="21" spans="1:27" ht="30" customHeight="1" x14ac:dyDescent="0.2">
      <c r="A21" s="282" t="s">
        <v>235</v>
      </c>
      <c r="B21" s="58"/>
      <c r="C21" s="144">
        <v>386</v>
      </c>
      <c r="D21" s="218"/>
      <c r="E21" s="144">
        <v>1378265</v>
      </c>
      <c r="F21" s="218"/>
      <c r="G21" s="144">
        <v>1065166</v>
      </c>
      <c r="H21" s="218"/>
      <c r="I21" s="293">
        <v>313099</v>
      </c>
      <c r="J21" s="218"/>
      <c r="K21" s="144">
        <v>386</v>
      </c>
      <c r="L21" s="218"/>
      <c r="M21" s="144">
        <v>1378265</v>
      </c>
      <c r="N21" s="218"/>
      <c r="O21" s="144">
        <v>1065166</v>
      </c>
      <c r="P21" s="218"/>
      <c r="Q21" s="293">
        <v>313099</v>
      </c>
      <c r="R21" s="357"/>
      <c r="T21" s="136"/>
      <c r="U21" s="137"/>
      <c r="V21" s="136"/>
      <c r="W21" s="138"/>
      <c r="X21" s="138"/>
      <c r="Y21" s="136"/>
      <c r="Z21" s="138"/>
      <c r="AA21" s="138"/>
    </row>
    <row r="22" spans="1:27" ht="30" customHeight="1" x14ac:dyDescent="0.2">
      <c r="A22" s="282" t="s">
        <v>198</v>
      </c>
      <c r="B22" s="58"/>
      <c r="C22" s="144">
        <v>75</v>
      </c>
      <c r="D22" s="218"/>
      <c r="E22" s="144">
        <v>1299476</v>
      </c>
      <c r="F22" s="218"/>
      <c r="G22" s="144">
        <v>864823</v>
      </c>
      <c r="H22" s="218"/>
      <c r="I22" s="293">
        <v>434653</v>
      </c>
      <c r="J22" s="218"/>
      <c r="K22" s="144">
        <v>75</v>
      </c>
      <c r="L22" s="218"/>
      <c r="M22" s="144">
        <v>1299476</v>
      </c>
      <c r="N22" s="218"/>
      <c r="O22" s="144">
        <v>864823</v>
      </c>
      <c r="P22" s="218"/>
      <c r="Q22" s="293">
        <v>434653</v>
      </c>
      <c r="R22" s="78"/>
      <c r="T22" s="136"/>
      <c r="U22" s="137"/>
      <c r="V22" s="138"/>
      <c r="W22" s="138"/>
      <c r="X22" s="138"/>
      <c r="Y22" s="136"/>
      <c r="Z22" s="136"/>
      <c r="AA22" s="138"/>
    </row>
    <row r="23" spans="1:27" ht="30" customHeight="1" x14ac:dyDescent="0.2">
      <c r="A23" s="4" t="s">
        <v>202</v>
      </c>
      <c r="B23"/>
      <c r="C23" s="186">
        <v>240771</v>
      </c>
      <c r="D23" s="200"/>
      <c r="E23" s="186">
        <v>193573284936</v>
      </c>
      <c r="F23" s="200"/>
      <c r="G23" s="186">
        <v>188459380969</v>
      </c>
      <c r="H23" s="200"/>
      <c r="I23" s="164">
        <v>5113903967</v>
      </c>
      <c r="J23" s="200"/>
      <c r="K23" s="186">
        <v>240771</v>
      </c>
      <c r="L23" s="200"/>
      <c r="M23" s="186">
        <v>193573284936</v>
      </c>
      <c r="N23" s="200"/>
      <c r="O23" s="186">
        <v>188459380969</v>
      </c>
      <c r="P23" s="200"/>
      <c r="Q23" s="164">
        <v>5113903967</v>
      </c>
      <c r="R23" s="173"/>
      <c r="T23" s="136"/>
      <c r="U23" s="137"/>
      <c r="V23" s="138"/>
      <c r="W23" s="138"/>
      <c r="X23" s="138"/>
      <c r="Y23" s="136"/>
      <c r="Z23" s="136"/>
      <c r="AA23" s="138"/>
    </row>
    <row r="24" spans="1:27" ht="30" customHeight="1" x14ac:dyDescent="0.2">
      <c r="A24" s="4" t="s">
        <v>45</v>
      </c>
      <c r="B24"/>
      <c r="C24" s="186">
        <v>10133</v>
      </c>
      <c r="D24" s="200"/>
      <c r="E24" s="186">
        <v>5928423079</v>
      </c>
      <c r="F24" s="200"/>
      <c r="G24" s="186">
        <v>5929129355</v>
      </c>
      <c r="H24" s="200"/>
      <c r="I24" s="164">
        <v>-706276</v>
      </c>
      <c r="J24" s="200"/>
      <c r="K24" s="186">
        <v>10133</v>
      </c>
      <c r="L24" s="200"/>
      <c r="M24" s="186">
        <v>5928423079</v>
      </c>
      <c r="N24" s="200"/>
      <c r="O24" s="186">
        <v>5929129355</v>
      </c>
      <c r="P24" s="200"/>
      <c r="Q24" s="164">
        <v>-706276</v>
      </c>
      <c r="R24" s="173"/>
      <c r="T24" s="136"/>
      <c r="U24" s="137"/>
      <c r="V24" s="136"/>
      <c r="W24" s="138"/>
      <c r="X24" s="138"/>
      <c r="Y24" s="138"/>
      <c r="Z24" s="138"/>
      <c r="AA24" s="138"/>
    </row>
    <row r="25" spans="1:27" ht="30" customHeight="1" x14ac:dyDescent="0.2">
      <c r="A25" s="4" t="s">
        <v>108</v>
      </c>
      <c r="B25"/>
      <c r="C25" s="186">
        <v>85205</v>
      </c>
      <c r="D25" s="200"/>
      <c r="E25" s="186">
        <v>68004657490</v>
      </c>
      <c r="F25" s="200"/>
      <c r="G25" s="186">
        <v>66599776514</v>
      </c>
      <c r="H25" s="200"/>
      <c r="I25" s="164">
        <v>1404880976</v>
      </c>
      <c r="J25" s="200"/>
      <c r="K25" s="186">
        <v>85205</v>
      </c>
      <c r="L25" s="200"/>
      <c r="M25" s="186">
        <v>68004657490</v>
      </c>
      <c r="N25" s="200"/>
      <c r="O25" s="186">
        <v>66599776514</v>
      </c>
      <c r="P25" s="200"/>
      <c r="Q25" s="164">
        <v>1404880976</v>
      </c>
      <c r="R25" s="173"/>
      <c r="T25" s="136"/>
      <c r="U25" s="137"/>
      <c r="V25" s="138"/>
      <c r="W25" s="138"/>
      <c r="X25" s="138"/>
      <c r="Y25" s="138"/>
      <c r="Z25" s="138"/>
      <c r="AA25" s="138"/>
    </row>
    <row r="26" spans="1:27" ht="30" customHeight="1" x14ac:dyDescent="0.2">
      <c r="A26" s="4" t="s">
        <v>245</v>
      </c>
      <c r="B26"/>
      <c r="C26" s="186">
        <v>20701</v>
      </c>
      <c r="D26" s="200"/>
      <c r="E26" s="186">
        <v>19692189586</v>
      </c>
      <c r="F26" s="200"/>
      <c r="G26" s="186">
        <v>19697576130</v>
      </c>
      <c r="H26" s="200"/>
      <c r="I26" s="164">
        <v>-5386544</v>
      </c>
      <c r="J26" s="200"/>
      <c r="K26" s="186">
        <v>20701</v>
      </c>
      <c r="L26" s="200"/>
      <c r="M26" s="186">
        <v>19692189586</v>
      </c>
      <c r="N26" s="200"/>
      <c r="O26" s="186">
        <v>19697576130</v>
      </c>
      <c r="P26" s="200"/>
      <c r="Q26" s="164">
        <v>-5386544</v>
      </c>
      <c r="R26" s="173"/>
      <c r="T26" s="136"/>
      <c r="U26" s="137"/>
      <c r="V26" s="138"/>
      <c r="W26" s="138"/>
      <c r="X26" s="138"/>
      <c r="Y26" s="138"/>
      <c r="Z26" s="136"/>
      <c r="AA26" s="138"/>
    </row>
    <row r="27" spans="1:27" ht="30" customHeight="1" x14ac:dyDescent="0.2">
      <c r="A27" s="4" t="s">
        <v>53</v>
      </c>
      <c r="B27"/>
      <c r="C27" s="186">
        <v>430000</v>
      </c>
      <c r="D27" s="200"/>
      <c r="E27" s="186">
        <v>430000000000</v>
      </c>
      <c r="F27" s="200"/>
      <c r="G27" s="186">
        <v>433757069797</v>
      </c>
      <c r="H27" s="200"/>
      <c r="I27" s="164">
        <v>-3757069797</v>
      </c>
      <c r="J27" s="200"/>
      <c r="K27" s="186">
        <v>430000</v>
      </c>
      <c r="L27" s="200"/>
      <c r="M27" s="186">
        <v>430000000000</v>
      </c>
      <c r="N27" s="186">
        <v>430000000000</v>
      </c>
      <c r="O27" s="186">
        <v>433757069797</v>
      </c>
      <c r="P27" s="200"/>
      <c r="Q27" s="164">
        <v>-3757069797</v>
      </c>
      <c r="R27" s="173"/>
      <c r="T27" s="136"/>
      <c r="U27" s="137"/>
      <c r="V27" s="138"/>
      <c r="W27" s="138"/>
      <c r="X27" s="138"/>
      <c r="Y27" s="138"/>
      <c r="Z27" s="138"/>
      <c r="AA27" s="138"/>
    </row>
    <row r="28" spans="1:27" ht="30" customHeight="1" x14ac:dyDescent="0.2">
      <c r="A28" s="4" t="s">
        <v>42</v>
      </c>
      <c r="B28"/>
      <c r="C28" s="186">
        <v>1000</v>
      </c>
      <c r="D28" s="200"/>
      <c r="E28" s="186">
        <v>679956736</v>
      </c>
      <c r="F28" s="200"/>
      <c r="G28" s="186">
        <v>668370569</v>
      </c>
      <c r="H28" s="200"/>
      <c r="I28" s="164">
        <v>11586167</v>
      </c>
      <c r="J28" s="200"/>
      <c r="K28" s="186">
        <v>1000</v>
      </c>
      <c r="L28" s="200"/>
      <c r="M28" s="186">
        <v>679956736</v>
      </c>
      <c r="N28" s="200"/>
      <c r="O28" s="186">
        <v>668370569</v>
      </c>
      <c r="P28" s="200"/>
      <c r="Q28" s="164">
        <v>11586167</v>
      </c>
      <c r="R28" s="78"/>
      <c r="T28" s="136"/>
      <c r="U28" s="137"/>
      <c r="V28" s="138"/>
      <c r="W28" s="138"/>
      <c r="X28" s="138"/>
      <c r="Y28" s="138"/>
      <c r="Z28" s="138"/>
      <c r="AA28" s="138"/>
    </row>
    <row r="29" spans="1:27" ht="30" customHeight="1" x14ac:dyDescent="0.2">
      <c r="A29" s="4" t="s">
        <v>36</v>
      </c>
      <c r="B29"/>
      <c r="C29" s="186">
        <v>55000</v>
      </c>
      <c r="D29" s="200"/>
      <c r="E29" s="186">
        <v>33908752926</v>
      </c>
      <c r="F29" s="200"/>
      <c r="G29" s="186">
        <v>33627052811</v>
      </c>
      <c r="H29" s="200"/>
      <c r="I29" s="164">
        <v>281700115</v>
      </c>
      <c r="J29" s="200"/>
      <c r="K29" s="186">
        <v>65000</v>
      </c>
      <c r="L29" s="200"/>
      <c r="M29" s="186">
        <v>40073285413</v>
      </c>
      <c r="N29" s="200"/>
      <c r="O29" s="186">
        <v>39718601370</v>
      </c>
      <c r="P29" s="200"/>
      <c r="Q29" s="164">
        <v>354684043</v>
      </c>
      <c r="R29" s="173"/>
      <c r="T29" s="136"/>
      <c r="U29" s="137"/>
      <c r="V29" s="136"/>
      <c r="W29" s="138"/>
      <c r="X29" s="138"/>
      <c r="Y29" s="138"/>
      <c r="Z29" s="138"/>
      <c r="AA29" s="138"/>
    </row>
    <row r="30" spans="1:27" ht="30" customHeight="1" x14ac:dyDescent="0.2">
      <c r="A30" s="4" t="s">
        <v>40</v>
      </c>
      <c r="B30"/>
      <c r="C30" s="186">
        <v>2748</v>
      </c>
      <c r="D30" s="200"/>
      <c r="E30" s="186">
        <v>1579281393</v>
      </c>
      <c r="F30" s="200"/>
      <c r="G30" s="186">
        <v>1560021024</v>
      </c>
      <c r="H30" s="200"/>
      <c r="I30" s="164">
        <v>19260369</v>
      </c>
      <c r="J30" s="200"/>
      <c r="K30" s="186">
        <v>35758</v>
      </c>
      <c r="L30" s="200"/>
      <c r="M30" s="186">
        <v>20552765730</v>
      </c>
      <c r="N30" s="200"/>
      <c r="O30" s="186">
        <v>20278075871</v>
      </c>
      <c r="P30" s="200"/>
      <c r="Q30" s="164">
        <v>274689859</v>
      </c>
      <c r="R30" s="78"/>
      <c r="T30" s="136"/>
      <c r="U30" s="137"/>
      <c r="V30" s="138"/>
      <c r="W30" s="138"/>
      <c r="X30" s="138"/>
      <c r="Y30" s="138"/>
      <c r="Z30" s="138"/>
      <c r="AA30" s="138"/>
    </row>
    <row r="31" spans="1:27" ht="30" customHeight="1" x14ac:dyDescent="0.2">
      <c r="A31" s="4" t="s">
        <v>65</v>
      </c>
      <c r="B31"/>
      <c r="C31" s="186">
        <v>145451</v>
      </c>
      <c r="D31" s="200"/>
      <c r="E31" s="186">
        <v>85865697503</v>
      </c>
      <c r="F31" s="200"/>
      <c r="G31" s="186">
        <v>85010280328</v>
      </c>
      <c r="H31" s="200"/>
      <c r="I31" s="164">
        <v>855417175</v>
      </c>
      <c r="J31" s="200"/>
      <c r="K31" s="186">
        <v>161726</v>
      </c>
      <c r="L31" s="200"/>
      <c r="M31" s="186">
        <v>95468228707</v>
      </c>
      <c r="N31" s="200"/>
      <c r="O31" s="186">
        <v>94488464793</v>
      </c>
      <c r="P31" s="200"/>
      <c r="Q31" s="164">
        <v>979763914</v>
      </c>
      <c r="R31" s="173"/>
      <c r="T31" s="136"/>
      <c r="U31" s="137"/>
      <c r="V31" s="138"/>
      <c r="W31" s="138"/>
      <c r="X31" s="138"/>
      <c r="Y31" s="138"/>
      <c r="Z31" s="138"/>
      <c r="AA31" s="138"/>
    </row>
    <row r="32" spans="1:27" ht="30" customHeight="1" x14ac:dyDescent="0.2">
      <c r="A32" s="4" t="s">
        <v>172</v>
      </c>
      <c r="B32"/>
      <c r="C32" s="186">
        <v>258077</v>
      </c>
      <c r="D32" s="200"/>
      <c r="E32" s="186">
        <v>192074441586</v>
      </c>
      <c r="F32" s="200"/>
      <c r="G32" s="186">
        <v>187888609612</v>
      </c>
      <c r="H32" s="200"/>
      <c r="I32" s="164">
        <v>4185831974</v>
      </c>
      <c r="J32" s="200"/>
      <c r="K32" s="186">
        <v>263077</v>
      </c>
      <c r="L32" s="200"/>
      <c r="M32" s="186">
        <v>195748775496</v>
      </c>
      <c r="N32" s="200"/>
      <c r="O32" s="186">
        <v>191516951855</v>
      </c>
      <c r="P32" s="200"/>
      <c r="Q32" s="164">
        <v>4231823641</v>
      </c>
      <c r="R32" s="173"/>
      <c r="T32" s="353"/>
      <c r="U32" s="353"/>
      <c r="V32" s="134"/>
      <c r="W32" s="138"/>
      <c r="X32" s="138"/>
      <c r="Y32" s="138"/>
      <c r="Z32" s="138"/>
      <c r="AA32" s="138"/>
    </row>
    <row r="33" spans="1:18" ht="30" customHeight="1" x14ac:dyDescent="0.2">
      <c r="A33" s="4" t="s">
        <v>147</v>
      </c>
      <c r="B33"/>
      <c r="C33" s="186">
        <v>23716</v>
      </c>
      <c r="D33" s="200"/>
      <c r="E33" s="186">
        <v>13312344105</v>
      </c>
      <c r="F33" s="200"/>
      <c r="G33" s="186">
        <v>13247053713</v>
      </c>
      <c r="H33" s="200"/>
      <c r="I33" s="164">
        <v>65290392</v>
      </c>
      <c r="J33" s="200"/>
      <c r="K33" s="186">
        <v>29596</v>
      </c>
      <c r="L33" s="200"/>
      <c r="M33" s="186">
        <v>16643810171</v>
      </c>
      <c r="N33" s="200"/>
      <c r="O33" s="186">
        <v>16527137280</v>
      </c>
      <c r="P33" s="200"/>
      <c r="Q33" s="164">
        <v>116672891</v>
      </c>
      <c r="R33" s="78"/>
    </row>
    <row r="34" spans="1:18" ht="30" customHeight="1" x14ac:dyDescent="0.2">
      <c r="A34" s="4" t="s">
        <v>179</v>
      </c>
      <c r="B34"/>
      <c r="C34" s="186">
        <v>0</v>
      </c>
      <c r="D34" s="200"/>
      <c r="E34" s="186">
        <v>0</v>
      </c>
      <c r="F34" s="200"/>
      <c r="G34" s="186">
        <v>0</v>
      </c>
      <c r="H34" s="200"/>
      <c r="I34" s="164">
        <v>0</v>
      </c>
      <c r="J34" s="200"/>
      <c r="K34" s="186">
        <v>5000</v>
      </c>
      <c r="L34" s="200"/>
      <c r="M34" s="186">
        <v>4774134532</v>
      </c>
      <c r="N34" s="200"/>
      <c r="O34" s="186">
        <v>4706046874</v>
      </c>
      <c r="P34" s="200"/>
      <c r="Q34" s="164">
        <v>68087658</v>
      </c>
      <c r="R34" s="78"/>
    </row>
    <row r="35" spans="1:18" s="37" customFormat="1" ht="30" customHeight="1" x14ac:dyDescent="0.2">
      <c r="A35" s="4" t="s">
        <v>231</v>
      </c>
      <c r="C35" s="186">
        <v>50000</v>
      </c>
      <c r="E35" s="186">
        <v>28756286980</v>
      </c>
      <c r="G35" s="186">
        <v>28555174687</v>
      </c>
      <c r="I35" s="164">
        <v>201112293</v>
      </c>
      <c r="J35" s="186"/>
      <c r="K35" s="186">
        <v>50000</v>
      </c>
      <c r="L35" s="186"/>
      <c r="M35" s="186">
        <v>28756286980</v>
      </c>
      <c r="N35" s="186"/>
      <c r="O35" s="186">
        <v>28555174687</v>
      </c>
      <c r="P35" s="186"/>
      <c r="Q35" s="164">
        <v>201112293</v>
      </c>
    </row>
    <row r="36" spans="1:18" ht="30" customHeight="1" x14ac:dyDescent="0.2">
      <c r="A36" s="4" t="s">
        <v>60</v>
      </c>
      <c r="B36"/>
      <c r="C36" s="186">
        <v>0</v>
      </c>
      <c r="D36" s="200"/>
      <c r="E36" s="186">
        <v>0</v>
      </c>
      <c r="F36" s="200"/>
      <c r="G36" s="186">
        <v>0</v>
      </c>
      <c r="H36" s="200"/>
      <c r="I36" s="164">
        <v>0</v>
      </c>
      <c r="J36" s="200"/>
      <c r="K36" s="186">
        <v>65000</v>
      </c>
      <c r="L36" s="200"/>
      <c r="M36" s="186">
        <v>60419047063</v>
      </c>
      <c r="N36" s="200"/>
      <c r="O36" s="186">
        <v>60114102344</v>
      </c>
      <c r="P36" s="200"/>
      <c r="Q36" s="164">
        <v>304944719</v>
      </c>
      <c r="R36" s="173"/>
    </row>
    <row r="37" spans="1:18" ht="30" customHeight="1" thickBot="1" x14ac:dyDescent="0.25">
      <c r="A37" s="11" t="s">
        <v>12</v>
      </c>
      <c r="B37" s="176"/>
      <c r="C37" s="177">
        <f>SUM(C7:C36)</f>
        <v>13675665</v>
      </c>
      <c r="D37" s="217"/>
      <c r="E37" s="177">
        <f>SUM(E7:E36)</f>
        <v>1326910604559</v>
      </c>
      <c r="F37" s="217"/>
      <c r="G37" s="177">
        <f>SUM(G7:G36)</f>
        <v>1311920858938</v>
      </c>
      <c r="H37" s="217"/>
      <c r="I37" s="253">
        <f>SUM(I7:I36)</f>
        <v>14989745621</v>
      </c>
      <c r="J37" s="217"/>
      <c r="K37" s="177">
        <f>SUM(K7:K36)</f>
        <v>14984548</v>
      </c>
      <c r="L37" s="217"/>
      <c r="M37" s="177">
        <f>SUM(M7:M36)</f>
        <v>1435345488012</v>
      </c>
      <c r="N37" s="217"/>
      <c r="O37" s="177">
        <f>SUM(O7:O36)</f>
        <v>1419526291406</v>
      </c>
      <c r="P37" s="217"/>
      <c r="Q37" s="253">
        <f>SUM(Q7:Q36)</f>
        <v>15819196606</v>
      </c>
      <c r="R37" s="143"/>
    </row>
    <row r="38" spans="1:18" ht="30" customHeight="1" thickTop="1" x14ac:dyDescent="0.2"/>
  </sheetData>
  <mergeCells count="10">
    <mergeCell ref="T6:V6"/>
    <mergeCell ref="T32:U32"/>
    <mergeCell ref="A1:Q1"/>
    <mergeCell ref="A2:R2"/>
    <mergeCell ref="A3:R3"/>
    <mergeCell ref="A4:R4"/>
    <mergeCell ref="A5:A6"/>
    <mergeCell ref="C5:I5"/>
    <mergeCell ref="K5:R5"/>
    <mergeCell ref="Q6:R6"/>
  </mergeCells>
  <pageMargins left="0.39" right="0.39" top="0.39" bottom="0.39" header="0" footer="0"/>
  <pageSetup paperSize="9" scale="6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-0.249977111117893"/>
    <pageSetUpPr fitToPage="1"/>
  </sheetPr>
  <dimension ref="A1:Q43"/>
  <sheetViews>
    <sheetView rightToLeft="1" view="pageBreakPreview" topLeftCell="A26" zoomScaleNormal="100" zoomScaleSheetLayoutView="100" workbookViewId="0">
      <selection activeCell="N1" sqref="N1"/>
    </sheetView>
  </sheetViews>
  <sheetFormatPr defaultRowHeight="12.75" x14ac:dyDescent="0.2"/>
  <cols>
    <col min="1" max="1" width="57.42578125" bestFit="1" customWidth="1"/>
    <col min="2" max="2" width="0.5703125" customWidth="1"/>
    <col min="3" max="3" width="19.140625" bestFit="1" customWidth="1"/>
    <col min="4" max="4" width="0.85546875" customWidth="1"/>
    <col min="5" max="5" width="17.140625" style="251" bestFit="1" customWidth="1"/>
    <col min="6" max="6" width="1.28515625" customWidth="1"/>
    <col min="7" max="7" width="18.5703125" style="58" bestFit="1" customWidth="1"/>
    <col min="8" max="8" width="1.28515625" customWidth="1"/>
    <col min="9" max="9" width="18.28515625" bestFit="1" customWidth="1"/>
    <col min="10" max="10" width="1.28515625" customWidth="1"/>
    <col min="11" max="11" width="14.85546875" style="203" bestFit="1" customWidth="1"/>
    <col min="12" max="12" width="1.28515625" customWidth="1"/>
    <col min="13" max="13" width="19.140625" style="58" bestFit="1" customWidth="1"/>
    <col min="14" max="14" width="78.5703125" customWidth="1"/>
    <col min="16" max="17" width="17.28515625" style="34" bestFit="1" customWidth="1"/>
  </cols>
  <sheetData>
    <row r="1" spans="1:17" s="12" customFormat="1" ht="30" customHeight="1" x14ac:dyDescent="0.2">
      <c r="A1" s="305" t="s">
        <v>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/>
      <c r="O1"/>
      <c r="P1" s="34"/>
      <c r="Q1" s="34"/>
    </row>
    <row r="2" spans="1:17" s="12" customFormat="1" ht="30" customHeight="1" x14ac:dyDescent="0.2">
      <c r="A2" s="305" t="s">
        <v>89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/>
      <c r="O2"/>
      <c r="P2" s="34"/>
      <c r="Q2" s="34"/>
    </row>
    <row r="3" spans="1:17" s="12" customFormat="1" ht="30" customHeight="1" x14ac:dyDescent="0.2">
      <c r="A3" s="305" t="s">
        <v>242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P3" s="100"/>
      <c r="Q3" s="100"/>
    </row>
    <row r="4" spans="1:17" s="13" customFormat="1" ht="30" customHeight="1" x14ac:dyDescent="0.2">
      <c r="A4" s="304" t="s">
        <v>133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12"/>
      <c r="O4" s="12"/>
      <c r="P4" s="100"/>
      <c r="Q4" s="100"/>
    </row>
    <row r="5" spans="1:17" s="12" customFormat="1" ht="25.5" customHeight="1" x14ac:dyDescent="0.2">
      <c r="A5" s="306" t="s">
        <v>90</v>
      </c>
      <c r="C5" s="306" t="s">
        <v>100</v>
      </c>
      <c r="D5" s="306"/>
      <c r="E5" s="306"/>
      <c r="F5" s="306"/>
      <c r="G5" s="306"/>
      <c r="I5" s="306" t="str">
        <f>'درآمد سرمایه گذاری در سهام'!$M$5</f>
        <v>از ابتدای سال مالی تا پایان ماه</v>
      </c>
      <c r="J5" s="306"/>
      <c r="K5" s="306"/>
      <c r="L5" s="306"/>
      <c r="M5" s="306"/>
      <c r="N5" s="139"/>
      <c r="P5" s="100"/>
      <c r="Q5" s="100"/>
    </row>
    <row r="6" spans="1:17" s="12" customFormat="1" ht="24" customHeight="1" x14ac:dyDescent="0.2">
      <c r="A6" s="306"/>
      <c r="C6" s="6" t="s">
        <v>130</v>
      </c>
      <c r="D6" s="26"/>
      <c r="E6" s="247" t="s">
        <v>125</v>
      </c>
      <c r="F6" s="26"/>
      <c r="G6" s="61" t="s">
        <v>131</v>
      </c>
      <c r="I6" s="6" t="s">
        <v>130</v>
      </c>
      <c r="J6" s="26"/>
      <c r="K6" s="204" t="s">
        <v>125</v>
      </c>
      <c r="L6" s="26"/>
      <c r="M6" s="61" t="s">
        <v>131</v>
      </c>
      <c r="N6" s="140"/>
      <c r="O6" s="13"/>
      <c r="P6" s="119"/>
      <c r="Q6" s="119"/>
    </row>
    <row r="7" spans="1:17" s="12" customFormat="1" ht="30" customHeight="1" x14ac:dyDescent="0.2">
      <c r="A7" s="3" t="s">
        <v>78</v>
      </c>
      <c r="B7"/>
      <c r="C7" s="186">
        <v>39697</v>
      </c>
      <c r="D7" s="200"/>
      <c r="E7" s="248">
        <v>0</v>
      </c>
      <c r="F7" s="206"/>
      <c r="G7" s="205">
        <f t="shared" ref="G7:G41" si="0">C7+E7</f>
        <v>39697</v>
      </c>
      <c r="H7" s="206"/>
      <c r="I7" s="186">
        <v>82174</v>
      </c>
      <c r="J7" s="206"/>
      <c r="K7" s="205">
        <v>0</v>
      </c>
      <c r="L7" s="200"/>
      <c r="M7" s="187">
        <f>I7+K7</f>
        <v>82174</v>
      </c>
      <c r="N7" s="139"/>
      <c r="P7" s="100"/>
      <c r="Q7" s="100"/>
    </row>
    <row r="8" spans="1:17" s="12" customFormat="1" ht="30" customHeight="1" x14ac:dyDescent="0.2">
      <c r="A8" s="4" t="s">
        <v>184</v>
      </c>
      <c r="B8"/>
      <c r="C8" s="186">
        <v>0</v>
      </c>
      <c r="D8" s="200"/>
      <c r="E8" s="249">
        <v>0</v>
      </c>
      <c r="F8" s="206"/>
      <c r="G8" s="207">
        <f t="shared" si="0"/>
        <v>0</v>
      </c>
      <c r="H8" s="206"/>
      <c r="I8" s="186">
        <v>0</v>
      </c>
      <c r="J8" s="206"/>
      <c r="K8" s="207">
        <v>0</v>
      </c>
      <c r="L8" s="200"/>
      <c r="M8" s="186">
        <f t="shared" ref="M8:M41" si="1">I8+K8</f>
        <v>0</v>
      </c>
      <c r="N8" s="139"/>
      <c r="P8" s="100"/>
      <c r="Q8" s="100"/>
    </row>
    <row r="9" spans="1:17" s="12" customFormat="1" ht="30" customHeight="1" x14ac:dyDescent="0.2">
      <c r="A9" s="4" t="s">
        <v>79</v>
      </c>
      <c r="B9"/>
      <c r="C9" s="186">
        <v>3394636993</v>
      </c>
      <c r="D9" s="200"/>
      <c r="E9" s="249">
        <v>0</v>
      </c>
      <c r="F9" s="206"/>
      <c r="G9" s="207">
        <f t="shared" si="0"/>
        <v>3394636993</v>
      </c>
      <c r="H9" s="206"/>
      <c r="I9" s="186">
        <v>5066212471</v>
      </c>
      <c r="J9" s="206"/>
      <c r="K9" s="207">
        <v>0</v>
      </c>
      <c r="L9" s="200"/>
      <c r="M9" s="186">
        <f t="shared" si="1"/>
        <v>5066212471</v>
      </c>
      <c r="N9" s="139"/>
      <c r="P9" s="100"/>
      <c r="Q9" s="100"/>
    </row>
    <row r="10" spans="1:17" s="12" customFormat="1" ht="30" customHeight="1" x14ac:dyDescent="0.2">
      <c r="A10" s="4" t="s">
        <v>237</v>
      </c>
      <c r="B10"/>
      <c r="C10" s="186">
        <v>7259</v>
      </c>
      <c r="D10" s="200"/>
      <c r="E10" s="249">
        <v>0</v>
      </c>
      <c r="F10" s="206"/>
      <c r="G10" s="207">
        <f t="shared" si="0"/>
        <v>7259</v>
      </c>
      <c r="H10" s="206"/>
      <c r="I10" s="186">
        <v>14488</v>
      </c>
      <c r="J10" s="206"/>
      <c r="K10" s="207">
        <v>0</v>
      </c>
      <c r="L10" s="200"/>
      <c r="M10" s="186">
        <f t="shared" si="1"/>
        <v>14488</v>
      </c>
      <c r="N10" s="139"/>
      <c r="P10" s="100"/>
      <c r="Q10" s="100"/>
    </row>
    <row r="11" spans="1:17" s="12" customFormat="1" ht="30" customHeight="1" x14ac:dyDescent="0.2">
      <c r="A11" s="4" t="s">
        <v>81</v>
      </c>
      <c r="B11"/>
      <c r="C11" s="186">
        <v>49544</v>
      </c>
      <c r="D11" s="200"/>
      <c r="E11" s="249">
        <v>0</v>
      </c>
      <c r="F11" s="206"/>
      <c r="G11" s="207">
        <f t="shared" si="0"/>
        <v>49544</v>
      </c>
      <c r="H11" s="206"/>
      <c r="I11" s="186">
        <v>98886</v>
      </c>
      <c r="J11" s="206"/>
      <c r="K11" s="207">
        <v>0</v>
      </c>
      <c r="L11" s="200"/>
      <c r="M11" s="186">
        <f t="shared" si="1"/>
        <v>98886</v>
      </c>
      <c r="N11" s="139"/>
      <c r="P11" s="100"/>
      <c r="Q11" s="100"/>
    </row>
    <row r="12" spans="1:17" s="12" customFormat="1" ht="30" customHeight="1" x14ac:dyDescent="0.2">
      <c r="A12" s="4" t="s">
        <v>82</v>
      </c>
      <c r="B12"/>
      <c r="C12" s="186">
        <v>0</v>
      </c>
      <c r="D12" s="200"/>
      <c r="E12" s="249">
        <v>0</v>
      </c>
      <c r="F12" s="206"/>
      <c r="G12" s="207">
        <f t="shared" si="0"/>
        <v>0</v>
      </c>
      <c r="H12" s="206"/>
      <c r="I12" s="186">
        <v>32352</v>
      </c>
      <c r="J12" s="206"/>
      <c r="K12" s="207">
        <v>0</v>
      </c>
      <c r="L12" s="200"/>
      <c r="M12" s="186">
        <f t="shared" si="1"/>
        <v>32352</v>
      </c>
      <c r="N12" s="139"/>
      <c r="P12" s="100"/>
      <c r="Q12" s="100"/>
    </row>
    <row r="13" spans="1:17" s="12" customFormat="1" ht="30" customHeight="1" x14ac:dyDescent="0.2">
      <c r="A13" s="4" t="s">
        <v>83</v>
      </c>
      <c r="B13"/>
      <c r="C13" s="186">
        <v>7708</v>
      </c>
      <c r="D13" s="200"/>
      <c r="E13" s="249">
        <v>0</v>
      </c>
      <c r="F13" s="206"/>
      <c r="G13" s="207">
        <f t="shared" si="0"/>
        <v>7708</v>
      </c>
      <c r="H13" s="206"/>
      <c r="I13" s="186">
        <v>15416</v>
      </c>
      <c r="J13" s="206"/>
      <c r="K13" s="207">
        <v>0</v>
      </c>
      <c r="L13" s="200"/>
      <c r="M13" s="186">
        <f t="shared" si="1"/>
        <v>15416</v>
      </c>
      <c r="N13" s="139"/>
      <c r="P13" s="100"/>
      <c r="Q13" s="100"/>
    </row>
    <row r="14" spans="1:17" s="12" customFormat="1" ht="30" customHeight="1" x14ac:dyDescent="0.2">
      <c r="A14" s="4" t="s">
        <v>84</v>
      </c>
      <c r="B14"/>
      <c r="C14" s="186">
        <v>77575</v>
      </c>
      <c r="D14" s="200"/>
      <c r="E14" s="249">
        <v>0</v>
      </c>
      <c r="F14" s="206"/>
      <c r="G14" s="207">
        <f t="shared" si="0"/>
        <v>77575</v>
      </c>
      <c r="H14" s="206"/>
      <c r="I14" s="186">
        <v>158948</v>
      </c>
      <c r="J14" s="206"/>
      <c r="K14" s="207">
        <v>0</v>
      </c>
      <c r="L14" s="200"/>
      <c r="M14" s="186">
        <f t="shared" si="1"/>
        <v>158948</v>
      </c>
      <c r="N14" s="139"/>
      <c r="P14" s="100"/>
      <c r="Q14" s="100"/>
    </row>
    <row r="15" spans="1:17" s="12" customFormat="1" ht="30" customHeight="1" x14ac:dyDescent="0.2">
      <c r="A15" s="4" t="s">
        <v>85</v>
      </c>
      <c r="B15"/>
      <c r="C15" s="186">
        <v>9479</v>
      </c>
      <c r="D15" s="200"/>
      <c r="E15" s="249">
        <v>0</v>
      </c>
      <c r="F15" s="206"/>
      <c r="G15" s="207">
        <f t="shared" si="0"/>
        <v>9479</v>
      </c>
      <c r="H15" s="206"/>
      <c r="I15" s="186">
        <v>18958</v>
      </c>
      <c r="J15" s="206"/>
      <c r="K15" s="207">
        <v>0</v>
      </c>
      <c r="L15" s="200"/>
      <c r="M15" s="186">
        <f t="shared" si="1"/>
        <v>18958</v>
      </c>
      <c r="N15" s="139"/>
      <c r="P15" s="100"/>
      <c r="Q15" s="100"/>
    </row>
    <row r="16" spans="1:17" s="12" customFormat="1" ht="30" customHeight="1" x14ac:dyDescent="0.2">
      <c r="A16" s="4" t="s">
        <v>86</v>
      </c>
      <c r="B16"/>
      <c r="C16" s="186">
        <v>29467</v>
      </c>
      <c r="D16" s="200"/>
      <c r="E16" s="249">
        <v>0</v>
      </c>
      <c r="F16" s="206"/>
      <c r="G16" s="207">
        <f t="shared" si="0"/>
        <v>29467</v>
      </c>
      <c r="H16" s="206"/>
      <c r="I16" s="186">
        <v>58953</v>
      </c>
      <c r="J16" s="206"/>
      <c r="K16" s="207">
        <v>0</v>
      </c>
      <c r="L16" s="200"/>
      <c r="M16" s="186">
        <f t="shared" si="1"/>
        <v>58953</v>
      </c>
      <c r="N16" s="139"/>
      <c r="P16" s="100"/>
      <c r="Q16" s="100"/>
    </row>
    <row r="17" spans="1:17" s="12" customFormat="1" ht="30" customHeight="1" x14ac:dyDescent="0.2">
      <c r="A17" s="4" t="s">
        <v>87</v>
      </c>
      <c r="B17"/>
      <c r="C17" s="186">
        <v>6546</v>
      </c>
      <c r="D17" s="200"/>
      <c r="E17" s="249">
        <v>0</v>
      </c>
      <c r="F17" s="200"/>
      <c r="G17" s="207">
        <f t="shared" si="0"/>
        <v>6546</v>
      </c>
      <c r="H17" s="200"/>
      <c r="I17" s="186">
        <v>13092</v>
      </c>
      <c r="J17" s="200"/>
      <c r="K17" s="207">
        <v>0</v>
      </c>
      <c r="L17" s="200"/>
      <c r="M17" s="186">
        <f t="shared" si="1"/>
        <v>13092</v>
      </c>
      <c r="N17" s="139"/>
      <c r="P17" s="100"/>
      <c r="Q17" s="100"/>
    </row>
    <row r="18" spans="1:17" s="12" customFormat="1" ht="30" customHeight="1" x14ac:dyDescent="0.2">
      <c r="A18" s="4" t="s">
        <v>88</v>
      </c>
      <c r="B18"/>
      <c r="C18" s="186">
        <v>39130</v>
      </c>
      <c r="D18" s="200"/>
      <c r="E18" s="249">
        <v>0</v>
      </c>
      <c r="F18" s="200"/>
      <c r="G18" s="207">
        <f t="shared" si="0"/>
        <v>39130</v>
      </c>
      <c r="H18" s="200"/>
      <c r="I18" s="186">
        <v>49341</v>
      </c>
      <c r="J18" s="200"/>
      <c r="K18" s="207">
        <v>0</v>
      </c>
      <c r="L18" s="200"/>
      <c r="M18" s="186">
        <f t="shared" si="1"/>
        <v>49341</v>
      </c>
      <c r="N18" s="139"/>
      <c r="P18" s="100"/>
      <c r="Q18" s="100"/>
    </row>
    <row r="19" spans="1:17" s="12" customFormat="1" ht="30" customHeight="1" x14ac:dyDescent="0.2">
      <c r="A19" s="4" t="s">
        <v>186</v>
      </c>
      <c r="B19"/>
      <c r="C19" s="186">
        <v>2200409811</v>
      </c>
      <c r="D19" s="200"/>
      <c r="E19" s="249">
        <v>0</v>
      </c>
      <c r="F19" s="200"/>
      <c r="G19" s="207">
        <f t="shared" si="0"/>
        <v>2200409811</v>
      </c>
      <c r="H19" s="200"/>
      <c r="I19" s="186">
        <v>4618442571</v>
      </c>
      <c r="J19" s="200"/>
      <c r="K19" s="249">
        <v>-2346801</v>
      </c>
      <c r="L19" s="200"/>
      <c r="M19" s="186">
        <f t="shared" si="1"/>
        <v>4616095770</v>
      </c>
      <c r="N19" s="139"/>
      <c r="P19" s="100"/>
      <c r="Q19" s="100"/>
    </row>
    <row r="20" spans="1:17" s="12" customFormat="1" ht="30" customHeight="1" x14ac:dyDescent="0.2">
      <c r="A20" s="4" t="s">
        <v>187</v>
      </c>
      <c r="B20"/>
      <c r="C20" s="186">
        <v>38534</v>
      </c>
      <c r="D20" s="200"/>
      <c r="E20" s="249">
        <v>0</v>
      </c>
      <c r="F20" s="200"/>
      <c r="G20" s="207">
        <f t="shared" si="0"/>
        <v>38534</v>
      </c>
      <c r="H20" s="200"/>
      <c r="I20" s="186">
        <v>78808</v>
      </c>
      <c r="J20" s="200"/>
      <c r="K20" s="207">
        <v>0</v>
      </c>
      <c r="L20" s="200"/>
      <c r="M20" s="186">
        <f t="shared" si="1"/>
        <v>78808</v>
      </c>
      <c r="N20" s="139"/>
      <c r="P20" s="100"/>
      <c r="Q20" s="100"/>
    </row>
    <row r="21" spans="1:17" s="12" customFormat="1" ht="30" customHeight="1" x14ac:dyDescent="0.25">
      <c r="A21" s="4" t="s">
        <v>188</v>
      </c>
      <c r="B21"/>
      <c r="C21" s="186">
        <v>1088114730</v>
      </c>
      <c r="D21" s="200"/>
      <c r="E21" s="231">
        <v>-1602145</v>
      </c>
      <c r="F21" s="200"/>
      <c r="G21" s="207">
        <f t="shared" si="0"/>
        <v>1086512585</v>
      </c>
      <c r="H21" s="200"/>
      <c r="I21" s="186">
        <v>2821844213</v>
      </c>
      <c r="J21" s="200"/>
      <c r="K21" s="231">
        <v>-5087319</v>
      </c>
      <c r="L21" s="200"/>
      <c r="M21" s="186">
        <f t="shared" si="1"/>
        <v>2816756894</v>
      </c>
      <c r="N21" s="141"/>
      <c r="O21" s="22"/>
      <c r="P21" s="120"/>
      <c r="Q21" s="120"/>
    </row>
    <row r="22" spans="1:17" s="12" customFormat="1" ht="30" customHeight="1" x14ac:dyDescent="0.2">
      <c r="A22" s="4" t="s">
        <v>189</v>
      </c>
      <c r="B22"/>
      <c r="C22" s="186">
        <v>4469330588</v>
      </c>
      <c r="D22" s="200"/>
      <c r="E22" s="249">
        <v>0</v>
      </c>
      <c r="F22" s="200"/>
      <c r="G22" s="207">
        <f t="shared" si="0"/>
        <v>4469330588</v>
      </c>
      <c r="H22" s="200"/>
      <c r="I22" s="186">
        <v>10393510898</v>
      </c>
      <c r="J22" s="200"/>
      <c r="K22" s="231">
        <v>-19042000</v>
      </c>
      <c r="L22" s="200"/>
      <c r="M22" s="186">
        <f t="shared" si="1"/>
        <v>10374468898</v>
      </c>
      <c r="N22" s="142"/>
      <c r="O22"/>
      <c r="P22" s="34"/>
      <c r="Q22" s="34"/>
    </row>
    <row r="23" spans="1:17" s="12" customFormat="1" ht="30" customHeight="1" x14ac:dyDescent="0.2">
      <c r="A23" s="4" t="s">
        <v>190</v>
      </c>
      <c r="B23"/>
      <c r="C23" s="186">
        <v>9846079232</v>
      </c>
      <c r="D23" s="200"/>
      <c r="E23" s="249">
        <v>0</v>
      </c>
      <c r="F23" s="200"/>
      <c r="G23" s="207">
        <f t="shared" si="0"/>
        <v>9846079232</v>
      </c>
      <c r="H23" s="200"/>
      <c r="I23" s="186">
        <v>26373333317</v>
      </c>
      <c r="J23" s="200"/>
      <c r="K23" s="207">
        <v>0</v>
      </c>
      <c r="L23" s="200"/>
      <c r="M23" s="186">
        <f t="shared" si="1"/>
        <v>26373333317</v>
      </c>
      <c r="N23" s="142"/>
      <c r="O23"/>
      <c r="P23" s="34"/>
      <c r="Q23" s="34"/>
    </row>
    <row r="24" spans="1:17" s="12" customFormat="1" ht="30" customHeight="1" x14ac:dyDescent="0.2">
      <c r="A24" s="4" t="s">
        <v>191</v>
      </c>
      <c r="B24"/>
      <c r="C24" s="186">
        <v>1305737700</v>
      </c>
      <c r="D24" s="200"/>
      <c r="E24" s="249">
        <v>-3613883</v>
      </c>
      <c r="F24" s="200"/>
      <c r="G24" s="207">
        <f t="shared" si="0"/>
        <v>1302123817</v>
      </c>
      <c r="H24" s="200"/>
      <c r="I24" s="186">
        <v>2611475400</v>
      </c>
      <c r="J24" s="200"/>
      <c r="K24" s="231">
        <v>-3613883</v>
      </c>
      <c r="L24" s="200"/>
      <c r="M24" s="186">
        <f t="shared" si="1"/>
        <v>2607861517</v>
      </c>
      <c r="N24" s="142"/>
      <c r="O24"/>
      <c r="P24" s="34"/>
      <c r="Q24" s="34"/>
    </row>
    <row r="25" spans="1:17" s="12" customFormat="1" ht="30" customHeight="1" x14ac:dyDescent="0.2">
      <c r="A25" s="4" t="s">
        <v>192</v>
      </c>
      <c r="B25"/>
      <c r="C25" s="186">
        <v>4150956260</v>
      </c>
      <c r="D25" s="200"/>
      <c r="E25" s="249">
        <v>0</v>
      </c>
      <c r="F25" s="200"/>
      <c r="G25" s="207">
        <f t="shared" si="0"/>
        <v>4150956260</v>
      </c>
      <c r="H25" s="200"/>
      <c r="I25" s="186">
        <v>8987021810</v>
      </c>
      <c r="J25" s="200"/>
      <c r="K25" s="231">
        <v>-926551</v>
      </c>
      <c r="L25" s="200"/>
      <c r="M25" s="186">
        <f t="shared" si="1"/>
        <v>8986095259</v>
      </c>
      <c r="N25"/>
      <c r="O25"/>
      <c r="P25" s="34"/>
      <c r="Q25" s="34"/>
    </row>
    <row r="26" spans="1:17" s="12" customFormat="1" ht="30" customHeight="1" x14ac:dyDescent="0.2">
      <c r="A26" s="4" t="s">
        <v>193</v>
      </c>
      <c r="B26"/>
      <c r="C26" s="186">
        <v>2953433805</v>
      </c>
      <c r="D26" s="200"/>
      <c r="E26" s="249">
        <v>0</v>
      </c>
      <c r="F26" s="200"/>
      <c r="G26" s="207">
        <f t="shared" si="0"/>
        <v>2953433805</v>
      </c>
      <c r="H26" s="200"/>
      <c r="I26" s="186">
        <v>7789499355</v>
      </c>
      <c r="J26" s="200"/>
      <c r="K26" s="207">
        <v>0</v>
      </c>
      <c r="L26" s="200"/>
      <c r="M26" s="186">
        <f t="shared" si="1"/>
        <v>7789499355</v>
      </c>
      <c r="N26"/>
      <c r="O26"/>
      <c r="P26" s="34"/>
      <c r="Q26" s="34"/>
    </row>
    <row r="27" spans="1:17" s="12" customFormat="1" ht="30" customHeight="1" x14ac:dyDescent="0.2">
      <c r="A27" s="4" t="s">
        <v>194</v>
      </c>
      <c r="B27"/>
      <c r="C27" s="186">
        <v>2418032760</v>
      </c>
      <c r="D27" s="200"/>
      <c r="E27" s="249">
        <v>0</v>
      </c>
      <c r="F27" s="200"/>
      <c r="G27" s="207">
        <f t="shared" si="0"/>
        <v>2418032760</v>
      </c>
      <c r="H27" s="200"/>
      <c r="I27" s="186">
        <v>4836065520</v>
      </c>
      <c r="J27" s="200"/>
      <c r="K27" s="231">
        <v>-3104274</v>
      </c>
      <c r="L27" s="200"/>
      <c r="M27" s="186">
        <f t="shared" si="1"/>
        <v>4832961246</v>
      </c>
      <c r="N27"/>
      <c r="O27"/>
      <c r="P27" s="34"/>
      <c r="Q27" s="34"/>
    </row>
    <row r="28" spans="1:17" s="12" customFormat="1" ht="30" customHeight="1" x14ac:dyDescent="0.2">
      <c r="A28" s="4" t="s">
        <v>195</v>
      </c>
      <c r="B28"/>
      <c r="C28" s="186">
        <v>3740437145</v>
      </c>
      <c r="D28" s="200"/>
      <c r="E28" s="249">
        <v>0</v>
      </c>
      <c r="F28" s="200"/>
      <c r="G28" s="207">
        <f t="shared" si="0"/>
        <v>3740437145</v>
      </c>
      <c r="H28" s="200"/>
      <c r="I28" s="186">
        <v>8576502695</v>
      </c>
      <c r="J28" s="200"/>
      <c r="K28" s="231">
        <v>-8771708</v>
      </c>
      <c r="L28" s="200"/>
      <c r="M28" s="186">
        <f t="shared" si="1"/>
        <v>8567730987</v>
      </c>
      <c r="N28"/>
      <c r="O28"/>
      <c r="P28" s="34"/>
      <c r="Q28" s="34"/>
    </row>
    <row r="29" spans="1:17" s="12" customFormat="1" ht="30" customHeight="1" x14ac:dyDescent="0.2">
      <c r="A29" s="4" t="s">
        <v>196</v>
      </c>
      <c r="B29"/>
      <c r="C29" s="186">
        <v>2418032760</v>
      </c>
      <c r="D29" s="200"/>
      <c r="E29" s="249">
        <v>0</v>
      </c>
      <c r="F29" s="200"/>
      <c r="G29" s="207">
        <f t="shared" si="0"/>
        <v>2418032760</v>
      </c>
      <c r="H29" s="200"/>
      <c r="I29" s="186">
        <v>4836065520</v>
      </c>
      <c r="J29" s="200"/>
      <c r="K29" s="231">
        <v>-10401027</v>
      </c>
      <c r="L29" s="200"/>
      <c r="M29" s="186">
        <f t="shared" si="1"/>
        <v>4825664493</v>
      </c>
      <c r="N29"/>
      <c r="O29"/>
      <c r="P29" s="34"/>
      <c r="Q29" s="34"/>
    </row>
    <row r="30" spans="1:17" s="12" customFormat="1" ht="30" customHeight="1" x14ac:dyDescent="0.2">
      <c r="A30" s="4" t="s">
        <v>238</v>
      </c>
      <c r="B30"/>
      <c r="C30" s="186">
        <v>49061</v>
      </c>
      <c r="D30" s="200"/>
      <c r="E30" s="249">
        <v>0</v>
      </c>
      <c r="F30" s="200"/>
      <c r="G30" s="207">
        <f t="shared" si="0"/>
        <v>49061</v>
      </c>
      <c r="H30" s="200"/>
      <c r="I30" s="186">
        <v>97067</v>
      </c>
      <c r="J30" s="200"/>
      <c r="K30" s="207">
        <v>0</v>
      </c>
      <c r="L30" s="200"/>
      <c r="M30" s="186">
        <f t="shared" si="1"/>
        <v>97067</v>
      </c>
      <c r="N30"/>
      <c r="O30"/>
      <c r="P30" s="34"/>
      <c r="Q30" s="34"/>
    </row>
    <row r="31" spans="1:17" s="12" customFormat="1" ht="30" customHeight="1" x14ac:dyDescent="0.2">
      <c r="A31" s="4" t="s">
        <v>213</v>
      </c>
      <c r="B31"/>
      <c r="C31" s="186">
        <v>10242786876</v>
      </c>
      <c r="D31" s="200"/>
      <c r="E31" s="249">
        <v>0</v>
      </c>
      <c r="F31" s="200"/>
      <c r="G31" s="207">
        <f t="shared" si="0"/>
        <v>10242786876</v>
      </c>
      <c r="H31" s="200"/>
      <c r="I31" s="186">
        <v>22332950796</v>
      </c>
      <c r="J31" s="200"/>
      <c r="K31" s="231">
        <v>-735409</v>
      </c>
      <c r="L31" s="200"/>
      <c r="M31" s="186">
        <f t="shared" si="1"/>
        <v>22332215387</v>
      </c>
      <c r="N31"/>
      <c r="O31"/>
      <c r="P31" s="34"/>
      <c r="Q31" s="34"/>
    </row>
    <row r="32" spans="1:17" s="22" customFormat="1" ht="30" customHeight="1" x14ac:dyDescent="0.25">
      <c r="A32" s="4" t="s">
        <v>214</v>
      </c>
      <c r="B32"/>
      <c r="C32" s="186">
        <v>3627049170</v>
      </c>
      <c r="D32" s="200"/>
      <c r="E32" s="231">
        <v>-252387</v>
      </c>
      <c r="F32" s="200"/>
      <c r="G32" s="207">
        <f t="shared" si="0"/>
        <v>3626796783</v>
      </c>
      <c r="H32" s="200"/>
      <c r="I32" s="186">
        <v>7254098340</v>
      </c>
      <c r="J32" s="200"/>
      <c r="K32" s="231">
        <v>-3018456</v>
      </c>
      <c r="L32" s="200"/>
      <c r="M32" s="186">
        <f t="shared" si="1"/>
        <v>7251079884</v>
      </c>
      <c r="N32"/>
      <c r="O32"/>
      <c r="P32" s="34"/>
      <c r="Q32" s="34"/>
    </row>
    <row r="33" spans="1:17" s="22" customFormat="1" ht="30" customHeight="1" x14ac:dyDescent="0.25">
      <c r="A33" s="4" t="s">
        <v>215</v>
      </c>
      <c r="B33"/>
      <c r="C33" s="186">
        <v>4836065550</v>
      </c>
      <c r="D33" s="200"/>
      <c r="E33" s="249">
        <v>-86282</v>
      </c>
      <c r="F33" s="206"/>
      <c r="G33" s="207">
        <f t="shared" si="0"/>
        <v>4835979268</v>
      </c>
      <c r="H33" s="206"/>
      <c r="I33" s="186">
        <v>9672131100</v>
      </c>
      <c r="J33" s="206"/>
      <c r="K33" s="249">
        <v>-3446486</v>
      </c>
      <c r="L33" s="200"/>
      <c r="M33" s="186">
        <f t="shared" si="1"/>
        <v>9668684614</v>
      </c>
      <c r="N33"/>
      <c r="O33"/>
      <c r="P33" s="34"/>
      <c r="Q33" s="34"/>
    </row>
    <row r="34" spans="1:17" s="22" customFormat="1" ht="30" customHeight="1" x14ac:dyDescent="0.25">
      <c r="A34" s="4" t="s">
        <v>216</v>
      </c>
      <c r="B34"/>
      <c r="C34" s="186">
        <v>1967472669</v>
      </c>
      <c r="D34" s="200"/>
      <c r="E34" s="249">
        <v>0</v>
      </c>
      <c r="F34" s="200"/>
      <c r="G34" s="207">
        <f t="shared" si="0"/>
        <v>1967472669</v>
      </c>
      <c r="H34" s="200"/>
      <c r="I34" s="186">
        <v>5594521839</v>
      </c>
      <c r="J34" s="200"/>
      <c r="K34" s="207">
        <v>0</v>
      </c>
      <c r="L34" s="200"/>
      <c r="M34" s="186">
        <f t="shared" si="1"/>
        <v>5594521839</v>
      </c>
      <c r="N34"/>
      <c r="O34"/>
      <c r="P34" s="34"/>
      <c r="Q34" s="34"/>
    </row>
    <row r="35" spans="1:17" s="22" customFormat="1" ht="30" customHeight="1" x14ac:dyDescent="0.25">
      <c r="A35" s="4" t="s">
        <v>217</v>
      </c>
      <c r="B35"/>
      <c r="C35" s="186">
        <v>12049180320</v>
      </c>
      <c r="D35" s="200"/>
      <c r="E35" s="231">
        <v>-5858475</v>
      </c>
      <c r="F35" s="200"/>
      <c r="G35" s="207">
        <f t="shared" si="0"/>
        <v>12043321845</v>
      </c>
      <c r="H35" s="200"/>
      <c r="I35" s="186">
        <v>24098360640</v>
      </c>
      <c r="J35" s="200"/>
      <c r="K35" s="231">
        <v>-81227028</v>
      </c>
      <c r="L35" s="200"/>
      <c r="M35" s="186">
        <f t="shared" si="1"/>
        <v>24017133612</v>
      </c>
      <c r="N35"/>
      <c r="O35"/>
      <c r="P35" s="34"/>
      <c r="Q35" s="34"/>
    </row>
    <row r="36" spans="1:17" s="22" customFormat="1" ht="30" customHeight="1" x14ac:dyDescent="0.25">
      <c r="A36" s="4" t="s">
        <v>259</v>
      </c>
      <c r="B36"/>
      <c r="C36" s="186">
        <v>11687158456</v>
      </c>
      <c r="D36" s="200"/>
      <c r="E36" s="231">
        <v>-8419479</v>
      </c>
      <c r="F36" s="200"/>
      <c r="G36" s="207">
        <f t="shared" si="0"/>
        <v>11678738977</v>
      </c>
      <c r="H36" s="200"/>
      <c r="I36" s="186">
        <v>11687158456</v>
      </c>
      <c r="J36" s="200"/>
      <c r="K36" s="231">
        <v>-8419479</v>
      </c>
      <c r="L36" s="200"/>
      <c r="M36" s="186">
        <f t="shared" si="1"/>
        <v>11678738977</v>
      </c>
      <c r="N36"/>
      <c r="O36"/>
      <c r="P36" s="34"/>
      <c r="Q36" s="34"/>
    </row>
    <row r="37" spans="1:17" s="22" customFormat="1" ht="30" customHeight="1" x14ac:dyDescent="0.25">
      <c r="A37" s="4" t="s">
        <v>260</v>
      </c>
      <c r="B37"/>
      <c r="C37" s="186">
        <v>11687158456</v>
      </c>
      <c r="D37" s="200"/>
      <c r="E37" s="231">
        <v>-8225787</v>
      </c>
      <c r="F37" s="200"/>
      <c r="G37" s="207">
        <f t="shared" si="0"/>
        <v>11678932669</v>
      </c>
      <c r="H37" s="200"/>
      <c r="I37" s="186">
        <v>11687158456</v>
      </c>
      <c r="J37" s="200"/>
      <c r="K37" s="231">
        <v>-8225787</v>
      </c>
      <c r="L37" s="200"/>
      <c r="M37" s="186">
        <f t="shared" si="1"/>
        <v>11678932669</v>
      </c>
      <c r="N37"/>
      <c r="O37"/>
      <c r="P37" s="34"/>
      <c r="Q37" s="34"/>
    </row>
    <row r="38" spans="1:17" s="22" customFormat="1" ht="30" customHeight="1" x14ac:dyDescent="0.25">
      <c r="A38" s="4" t="s">
        <v>261</v>
      </c>
      <c r="B38"/>
      <c r="C38" s="186">
        <v>4433060104</v>
      </c>
      <c r="D38" s="200"/>
      <c r="E38" s="231">
        <v>-28401623</v>
      </c>
      <c r="F38" s="200"/>
      <c r="G38" s="207">
        <f t="shared" si="0"/>
        <v>4404658481</v>
      </c>
      <c r="H38" s="200"/>
      <c r="I38" s="186">
        <v>4433060104</v>
      </c>
      <c r="J38" s="200"/>
      <c r="K38" s="231">
        <v>-28401623</v>
      </c>
      <c r="L38" s="200"/>
      <c r="M38" s="186">
        <f t="shared" si="1"/>
        <v>4404658481</v>
      </c>
      <c r="N38"/>
      <c r="O38"/>
      <c r="P38" s="34"/>
      <c r="Q38" s="34"/>
    </row>
    <row r="39" spans="1:17" s="22" customFormat="1" ht="30" customHeight="1" x14ac:dyDescent="0.25">
      <c r="A39" s="4" t="s">
        <v>262</v>
      </c>
      <c r="B39"/>
      <c r="C39" s="186">
        <v>4433060104</v>
      </c>
      <c r="D39" s="200"/>
      <c r="E39" s="231">
        <v>-28401623</v>
      </c>
      <c r="F39" s="200"/>
      <c r="G39" s="207">
        <f t="shared" si="0"/>
        <v>4404658481</v>
      </c>
      <c r="H39" s="200"/>
      <c r="I39" s="186">
        <v>4433060104</v>
      </c>
      <c r="J39" s="200"/>
      <c r="K39" s="231">
        <v>-28401623</v>
      </c>
      <c r="L39" s="200"/>
      <c r="M39" s="186">
        <f t="shared" si="1"/>
        <v>4404658481</v>
      </c>
      <c r="N39"/>
      <c r="O39"/>
      <c r="P39" s="34"/>
      <c r="Q39" s="34"/>
    </row>
    <row r="40" spans="1:17" s="22" customFormat="1" ht="30" customHeight="1" x14ac:dyDescent="0.25">
      <c r="A40" s="4" t="s">
        <v>266</v>
      </c>
      <c r="B40"/>
      <c r="C40" s="186">
        <v>9499999992</v>
      </c>
      <c r="D40" s="200"/>
      <c r="E40" s="231">
        <v>-140394089</v>
      </c>
      <c r="F40" s="200"/>
      <c r="G40" s="207">
        <f t="shared" si="0"/>
        <v>9359605903</v>
      </c>
      <c r="H40" s="200"/>
      <c r="I40" s="186">
        <v>9499999992</v>
      </c>
      <c r="J40" s="200"/>
      <c r="K40" s="231">
        <v>-140394089</v>
      </c>
      <c r="L40" s="200"/>
      <c r="M40" s="186">
        <f t="shared" si="1"/>
        <v>9359605903</v>
      </c>
      <c r="N40"/>
      <c r="O40"/>
      <c r="P40" s="34"/>
      <c r="Q40" s="34"/>
    </row>
    <row r="41" spans="1:17" s="22" customFormat="1" ht="30" customHeight="1" x14ac:dyDescent="0.25">
      <c r="A41" s="4" t="s">
        <v>263</v>
      </c>
      <c r="B41"/>
      <c r="C41" s="186">
        <v>458333326</v>
      </c>
      <c r="D41" s="200"/>
      <c r="E41" s="231">
        <v>-7143834</v>
      </c>
      <c r="F41" s="200"/>
      <c r="G41" s="207">
        <f t="shared" si="0"/>
        <v>451189492</v>
      </c>
      <c r="H41" s="200"/>
      <c r="I41" s="186">
        <v>458333326</v>
      </c>
      <c r="J41" s="200"/>
      <c r="K41" s="231">
        <v>-7143834</v>
      </c>
      <c r="L41" s="200"/>
      <c r="M41" s="186">
        <f t="shared" si="1"/>
        <v>451189492</v>
      </c>
      <c r="N41"/>
      <c r="O41"/>
      <c r="P41" s="34"/>
      <c r="Q41" s="34"/>
    </row>
    <row r="42" spans="1:17" ht="27.75" customHeight="1" thickBot="1" x14ac:dyDescent="0.25">
      <c r="A42" s="11" t="s">
        <v>12</v>
      </c>
      <c r="C42" s="183">
        <f>SUM(C7:C41)</f>
        <v>112906880807</v>
      </c>
      <c r="D42" s="208">
        <f t="shared" ref="D42:J42" si="2">SUM(D7:D41)</f>
        <v>0</v>
      </c>
      <c r="E42" s="250">
        <f>SUM(E7:E41)</f>
        <v>-232399607</v>
      </c>
      <c r="F42" s="208">
        <f t="shared" si="2"/>
        <v>0</v>
      </c>
      <c r="G42" s="183">
        <f>SUM(G7:G41)</f>
        <v>112674481200</v>
      </c>
      <c r="H42" s="208">
        <f t="shared" si="2"/>
        <v>0</v>
      </c>
      <c r="I42" s="183">
        <f>SUM(I7:I41)</f>
        <v>198061525406</v>
      </c>
      <c r="J42" s="208">
        <f t="shared" si="2"/>
        <v>0</v>
      </c>
      <c r="K42" s="250">
        <f>SUM(K7:K41)</f>
        <v>-362707377</v>
      </c>
      <c r="L42" s="208"/>
      <c r="M42" s="183">
        <f>SUM(M7:M41)</f>
        <v>197698818029</v>
      </c>
    </row>
    <row r="43" spans="1:17" ht="13.5" thickTop="1" x14ac:dyDescent="0.2"/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scale="77" fitToHeight="0" orientation="landscape" r:id="rId1"/>
  <rowBreaks count="1" manualBreakCount="1">
    <brk id="2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  <pageSetUpPr fitToPage="1"/>
  </sheetPr>
  <dimension ref="A1:AD22"/>
  <sheetViews>
    <sheetView rightToLeft="1" view="pageBreakPreview" zoomScaleNormal="100" zoomScaleSheetLayoutView="100" workbookViewId="0">
      <selection activeCell="Y11" sqref="Y11"/>
    </sheetView>
  </sheetViews>
  <sheetFormatPr defaultRowHeight="15" x14ac:dyDescent="0.2"/>
  <cols>
    <col min="1" max="1" width="3.5703125" style="12" bestFit="1" customWidth="1"/>
    <col min="2" max="2" width="2.5703125" style="12" customWidth="1"/>
    <col min="3" max="3" width="23.42578125" style="12" customWidth="1"/>
    <col min="4" max="4" width="1.28515625" style="12" customWidth="1"/>
    <col min="5" max="5" width="12.140625" style="12" bestFit="1" customWidth="1"/>
    <col min="6" max="6" width="1" style="12" customWidth="1"/>
    <col min="7" max="7" width="16.7109375" style="12" bestFit="1" customWidth="1"/>
    <col min="8" max="8" width="1.28515625" style="12" customWidth="1"/>
    <col min="9" max="9" width="18.140625" style="12" bestFit="1" customWidth="1"/>
    <col min="10" max="10" width="1.28515625" style="12" customWidth="1"/>
    <col min="11" max="11" width="11.140625" style="12" customWidth="1"/>
    <col min="12" max="12" width="1.28515625" style="12" customWidth="1"/>
    <col min="13" max="13" width="17" style="12" customWidth="1"/>
    <col min="14" max="14" width="1" style="12" customWidth="1"/>
    <col min="15" max="15" width="16" style="12" customWidth="1"/>
    <col min="16" max="16" width="1.28515625" style="12" customWidth="1"/>
    <col min="17" max="17" width="18.7109375" style="12" bestFit="1" customWidth="1"/>
    <col min="18" max="18" width="1.28515625" style="12" customWidth="1"/>
    <col min="19" max="19" width="12.140625" style="12" bestFit="1" customWidth="1"/>
    <col min="20" max="20" width="1.28515625" style="12" customWidth="1"/>
    <col min="21" max="21" width="16.140625" style="54" bestFit="1" customWidth="1"/>
    <col min="22" max="22" width="1.28515625" style="54" customWidth="1"/>
    <col min="23" max="23" width="16.140625" style="54" bestFit="1" customWidth="1"/>
    <col min="24" max="24" width="1.28515625" style="54" customWidth="1"/>
    <col min="25" max="25" width="17.5703125" style="54" bestFit="1" customWidth="1"/>
    <col min="26" max="26" width="1.28515625" style="54" customWidth="1"/>
    <col min="27" max="27" width="20.5703125" style="54" bestFit="1" customWidth="1"/>
    <col min="28" max="28" width="0.28515625" style="12" customWidth="1"/>
    <col min="29" max="29" width="9.140625" style="12"/>
    <col min="30" max="30" width="9.140625" style="30"/>
    <col min="31" max="16384" width="9.140625" style="12"/>
  </cols>
  <sheetData>
    <row r="1" spans="1:30" ht="30" customHeight="1" x14ac:dyDescent="0.2">
      <c r="A1" s="305" t="s">
        <v>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</row>
    <row r="2" spans="1:30" ht="30" customHeight="1" x14ac:dyDescent="0.2">
      <c r="A2" s="305" t="s">
        <v>1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</row>
    <row r="3" spans="1:30" ht="30" customHeight="1" x14ac:dyDescent="0.2">
      <c r="A3" s="305" t="s">
        <v>242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</row>
    <row r="4" spans="1:30" s="13" customFormat="1" ht="25.5" x14ac:dyDescent="0.2">
      <c r="A4" s="304" t="s">
        <v>145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D4" s="44"/>
    </row>
    <row r="5" spans="1:30" s="13" customFormat="1" ht="25.5" x14ac:dyDescent="0.2">
      <c r="A5" s="304" t="s">
        <v>146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D5" s="44"/>
    </row>
    <row r="6" spans="1:30" ht="24" customHeight="1" x14ac:dyDescent="0.2">
      <c r="E6" s="306" t="s">
        <v>226</v>
      </c>
      <c r="F6" s="306"/>
      <c r="G6" s="306"/>
      <c r="H6" s="306"/>
      <c r="I6" s="306"/>
      <c r="J6" s="14"/>
      <c r="K6" s="306" t="s">
        <v>2</v>
      </c>
      <c r="L6" s="306"/>
      <c r="M6" s="306"/>
      <c r="N6" s="306"/>
      <c r="O6" s="306"/>
      <c r="P6" s="306"/>
      <c r="Q6" s="306"/>
      <c r="R6" s="14"/>
      <c r="S6" s="306" t="s">
        <v>243</v>
      </c>
      <c r="T6" s="306"/>
      <c r="U6" s="306"/>
      <c r="V6" s="306"/>
      <c r="W6" s="306"/>
      <c r="X6" s="306"/>
      <c r="Y6" s="306"/>
      <c r="Z6" s="306"/>
      <c r="AA6" s="306"/>
    </row>
    <row r="7" spans="1:30" ht="21.75" customHeight="1" x14ac:dyDescent="0.2">
      <c r="E7" s="15"/>
      <c r="F7" s="15"/>
      <c r="G7" s="15"/>
      <c r="H7" s="15"/>
      <c r="I7" s="15"/>
      <c r="J7" s="14"/>
      <c r="K7" s="307" t="s">
        <v>3</v>
      </c>
      <c r="L7" s="307"/>
      <c r="M7" s="307"/>
      <c r="N7" s="15"/>
      <c r="O7" s="307" t="s">
        <v>4</v>
      </c>
      <c r="P7" s="307"/>
      <c r="Q7" s="307"/>
      <c r="R7" s="14"/>
      <c r="S7" s="15"/>
      <c r="T7" s="15"/>
      <c r="U7" s="97"/>
      <c r="V7" s="97"/>
      <c r="W7" s="97"/>
      <c r="X7" s="97"/>
      <c r="Y7" s="97"/>
      <c r="Z7" s="97"/>
      <c r="AA7" s="97"/>
    </row>
    <row r="8" spans="1:30" ht="27" customHeight="1" x14ac:dyDescent="0.2">
      <c r="A8" s="306" t="s">
        <v>5</v>
      </c>
      <c r="B8" s="306"/>
      <c r="C8" s="306"/>
      <c r="E8" s="17" t="s">
        <v>6</v>
      </c>
      <c r="F8" s="14"/>
      <c r="G8" s="1" t="s">
        <v>7</v>
      </c>
      <c r="H8" s="14"/>
      <c r="I8" s="1" t="s">
        <v>8</v>
      </c>
      <c r="J8" s="14"/>
      <c r="K8" s="2" t="s">
        <v>6</v>
      </c>
      <c r="L8" s="15"/>
      <c r="M8" s="2" t="s">
        <v>7</v>
      </c>
      <c r="N8" s="14"/>
      <c r="O8" s="2" t="s">
        <v>6</v>
      </c>
      <c r="P8" s="15"/>
      <c r="Q8" s="2" t="s">
        <v>9</v>
      </c>
      <c r="R8" s="14"/>
      <c r="S8" s="1" t="s">
        <v>6</v>
      </c>
      <c r="T8" s="14"/>
      <c r="U8" s="60" t="s">
        <v>10</v>
      </c>
      <c r="V8" s="62"/>
      <c r="W8" s="60" t="s">
        <v>7</v>
      </c>
      <c r="X8" s="62"/>
      <c r="Y8" s="60" t="s">
        <v>8</v>
      </c>
      <c r="Z8" s="62"/>
      <c r="AA8" s="60" t="s">
        <v>11</v>
      </c>
    </row>
    <row r="9" spans="1:30" s="23" customFormat="1" ht="35.1" customHeight="1" x14ac:dyDescent="0.5">
      <c r="A9" s="301" t="s">
        <v>198</v>
      </c>
      <c r="B9" s="301"/>
      <c r="C9" s="301"/>
      <c r="E9" s="42">
        <v>75</v>
      </c>
      <c r="F9" s="77"/>
      <c r="G9" s="42">
        <v>798738</v>
      </c>
      <c r="I9" s="42">
        <v>1262194.9875</v>
      </c>
      <c r="K9" s="24">
        <v>0</v>
      </c>
      <c r="M9" s="24">
        <v>0</v>
      </c>
      <c r="O9" s="24">
        <v>75</v>
      </c>
      <c r="Q9" s="24">
        <v>1299476</v>
      </c>
      <c r="S9" s="24">
        <f t="shared" ref="S9:S11" si="0">E9+K9-O9</f>
        <v>0</v>
      </c>
      <c r="U9" s="42">
        <v>0</v>
      </c>
      <c r="V9" s="77"/>
      <c r="W9" s="42">
        <v>0</v>
      </c>
      <c r="X9" s="77"/>
      <c r="Y9" s="42">
        <f t="shared" ref="Y9:Y10" si="1">S9*U9*(1-0.00595)</f>
        <v>0</v>
      </c>
      <c r="Z9" s="77"/>
      <c r="AA9" s="89">
        <f t="shared" ref="AA9:AA10" si="2">Y9/9330406707727</f>
        <v>0</v>
      </c>
      <c r="AC9" s="43"/>
      <c r="AD9" s="95"/>
    </row>
    <row r="10" spans="1:30" s="23" customFormat="1" ht="35.1" customHeight="1" x14ac:dyDescent="0.5">
      <c r="A10" s="301" t="s">
        <v>235</v>
      </c>
      <c r="B10" s="301"/>
      <c r="C10" s="301"/>
      <c r="E10" s="42">
        <v>386</v>
      </c>
      <c r="F10" s="77"/>
      <c r="G10" s="42">
        <v>1065166</v>
      </c>
      <c r="I10" s="42">
        <v>1155330.6362999999</v>
      </c>
      <c r="K10" s="24">
        <v>0</v>
      </c>
      <c r="M10" s="24">
        <v>0</v>
      </c>
      <c r="O10" s="24">
        <v>386</v>
      </c>
      <c r="Q10" s="24">
        <v>1378265</v>
      </c>
      <c r="S10" s="24">
        <f t="shared" si="0"/>
        <v>0</v>
      </c>
      <c r="U10" s="42">
        <v>0</v>
      </c>
      <c r="V10" s="77"/>
      <c r="W10" s="24">
        <v>0</v>
      </c>
      <c r="X10" s="77"/>
      <c r="Y10" s="42">
        <f t="shared" si="1"/>
        <v>0</v>
      </c>
      <c r="Z10" s="77"/>
      <c r="AA10" s="89">
        <f t="shared" si="2"/>
        <v>0</v>
      </c>
      <c r="AC10" s="43"/>
      <c r="AD10" s="95"/>
    </row>
    <row r="11" spans="1:30" s="23" customFormat="1" ht="35.1" customHeight="1" x14ac:dyDescent="0.5">
      <c r="A11" s="301" t="s">
        <v>244</v>
      </c>
      <c r="B11" s="301"/>
      <c r="C11" s="301"/>
      <c r="E11" s="42">
        <v>0</v>
      </c>
      <c r="F11" s="77"/>
      <c r="G11" s="42">
        <v>0</v>
      </c>
      <c r="I11" s="42">
        <v>0</v>
      </c>
      <c r="K11" s="24">
        <v>75</v>
      </c>
      <c r="M11" s="24">
        <v>4112010</v>
      </c>
      <c r="O11" s="24">
        <v>74</v>
      </c>
      <c r="Q11" s="24">
        <v>5085187</v>
      </c>
      <c r="S11" s="24">
        <f t="shared" si="0"/>
        <v>1</v>
      </c>
      <c r="U11" s="42">
        <v>64170</v>
      </c>
      <c r="V11" s="77"/>
      <c r="W11" s="42">
        <v>54827</v>
      </c>
      <c r="X11" s="77"/>
      <c r="Y11" s="42">
        <f>S11*U11*(1-0.00595)</f>
        <v>63788.188499999997</v>
      </c>
      <c r="Z11" s="77"/>
      <c r="AA11" s="89">
        <f>Y11/9330406707727</f>
        <v>6.8365924978568886E-9</v>
      </c>
      <c r="AC11" s="43"/>
      <c r="AD11" s="95"/>
    </row>
    <row r="12" spans="1:30" s="25" customFormat="1" ht="35.1" customHeight="1" thickBot="1" x14ac:dyDescent="0.25">
      <c r="A12" s="305" t="s">
        <v>12</v>
      </c>
      <c r="B12" s="305"/>
      <c r="C12" s="305"/>
      <c r="D12" s="11"/>
      <c r="E12" s="101">
        <f>SUM(E9:E11)</f>
        <v>461</v>
      </c>
      <c r="G12" s="101">
        <f>SUM(G9:G11)</f>
        <v>1863904</v>
      </c>
      <c r="I12" s="101">
        <f>SUM(I9:I11)</f>
        <v>2417525.6238000002</v>
      </c>
      <c r="K12" s="101">
        <f>SUM(K9:K11)</f>
        <v>75</v>
      </c>
      <c r="M12" s="101">
        <f>SUM(M9:M11)</f>
        <v>4112010</v>
      </c>
      <c r="O12" s="104">
        <f>SUM(O9:O11)</f>
        <v>535</v>
      </c>
      <c r="Q12" s="101">
        <f>SUM(Q9:Q11)</f>
        <v>7762928</v>
      </c>
      <c r="S12" s="101">
        <f>SUM(S9:S11)</f>
        <v>1</v>
      </c>
      <c r="U12" s="172"/>
      <c r="V12" s="92"/>
      <c r="W12" s="102">
        <f>SUM(W9:W11)</f>
        <v>54827</v>
      </c>
      <c r="X12" s="92"/>
      <c r="Y12" s="102">
        <f>SUM(Y9:Y11)</f>
        <v>63788.188499999997</v>
      </c>
      <c r="Z12" s="92"/>
      <c r="AA12" s="103">
        <f>SUM(AA9:AA11)</f>
        <v>6.8365924978568886E-9</v>
      </c>
      <c r="AD12" s="96"/>
    </row>
    <row r="13" spans="1:30" ht="15.75" thickTop="1" x14ac:dyDescent="0.2"/>
    <row r="18" spans="3:27" ht="15.75" x14ac:dyDescent="0.2">
      <c r="C18" s="167"/>
      <c r="D18" s="167"/>
      <c r="E18" s="167"/>
      <c r="F18" s="300"/>
      <c r="G18" s="300"/>
      <c r="H18" s="300"/>
      <c r="I18" s="300"/>
      <c r="J18" s="300"/>
      <c r="K18" s="300"/>
      <c r="L18" s="300"/>
      <c r="M18" s="300"/>
      <c r="N18" s="300"/>
      <c r="O18" s="300"/>
      <c r="P18" s="300"/>
      <c r="Q18" s="300"/>
      <c r="R18" s="76"/>
      <c r="S18" s="300"/>
      <c r="T18" s="300"/>
      <c r="U18" s="302"/>
      <c r="V18" s="303"/>
    </row>
    <row r="20" spans="3:27" ht="18.75" x14ac:dyDescent="0.45">
      <c r="Q20" s="99"/>
      <c r="AA20" s="98"/>
    </row>
    <row r="21" spans="3:27" ht="18.75" x14ac:dyDescent="0.45">
      <c r="M21" s="299"/>
      <c r="N21" s="299"/>
      <c r="O21" s="299"/>
      <c r="Q21" s="100"/>
    </row>
    <row r="22" spans="3:27" x14ac:dyDescent="0.2">
      <c r="M22" s="100"/>
    </row>
  </sheetData>
  <mergeCells count="22">
    <mergeCell ref="A5:AA5"/>
    <mergeCell ref="A12:C12"/>
    <mergeCell ref="A1:AA1"/>
    <mergeCell ref="A2:AA2"/>
    <mergeCell ref="A3:AA3"/>
    <mergeCell ref="A4:AA4"/>
    <mergeCell ref="E6:I6"/>
    <mergeCell ref="K6:Q6"/>
    <mergeCell ref="S6:AA6"/>
    <mergeCell ref="K7:M7"/>
    <mergeCell ref="O7:Q7"/>
    <mergeCell ref="A8:C8"/>
    <mergeCell ref="U18:V18"/>
    <mergeCell ref="F18:H18"/>
    <mergeCell ref="I18:J18"/>
    <mergeCell ref="K18:M18"/>
    <mergeCell ref="N18:Q18"/>
    <mergeCell ref="M21:O21"/>
    <mergeCell ref="S18:T18"/>
    <mergeCell ref="A11:C11"/>
    <mergeCell ref="A9:C9"/>
    <mergeCell ref="A10:C10"/>
  </mergeCells>
  <pageMargins left="0.39" right="0.39" top="0.39" bottom="0.39" header="0" footer="0"/>
  <pageSetup scale="56" fitToHeight="0" orientation="landscape" r:id="rId1"/>
  <ignoredErrors>
    <ignoredError sqref="F12 H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A1:AO27"/>
  <sheetViews>
    <sheetView rightToLeft="1" view="pageBreakPreview" zoomScale="80" zoomScaleNormal="100" zoomScaleSheetLayoutView="80" workbookViewId="0">
      <selection activeCell="AJ9" sqref="AJ9"/>
    </sheetView>
  </sheetViews>
  <sheetFormatPr defaultRowHeight="30" customHeight="1" x14ac:dyDescent="0.2"/>
  <cols>
    <col min="1" max="1" width="5.140625" style="12" customWidth="1"/>
    <col min="2" max="2" width="28.5703125" style="12" customWidth="1"/>
    <col min="3" max="3" width="1.28515625" style="12" customWidth="1"/>
    <col min="4" max="4" width="13.140625" style="54" customWidth="1"/>
    <col min="5" max="5" width="1.28515625" style="54" customWidth="1"/>
    <col min="6" max="6" width="15" style="54" customWidth="1"/>
    <col min="7" max="7" width="1.28515625" style="54" customWidth="1"/>
    <col min="8" max="8" width="13" style="54" customWidth="1"/>
    <col min="9" max="9" width="1.28515625" style="54" customWidth="1"/>
    <col min="10" max="10" width="13" style="54" customWidth="1"/>
    <col min="11" max="11" width="1.28515625" style="54" customWidth="1"/>
    <col min="12" max="12" width="8.85546875" style="54" customWidth="1"/>
    <col min="13" max="13" width="1.28515625" style="54" customWidth="1"/>
    <col min="14" max="14" width="13" style="54" customWidth="1"/>
    <col min="15" max="15" width="1.28515625" style="54" customWidth="1"/>
    <col min="16" max="16" width="13" style="54" customWidth="1"/>
    <col min="17" max="17" width="1.28515625" style="54" customWidth="1"/>
    <col min="18" max="18" width="20.7109375" style="54" bestFit="1" customWidth="1"/>
    <col min="19" max="19" width="1.28515625" style="54" customWidth="1"/>
    <col min="20" max="20" width="20.7109375" style="54" bestFit="1" customWidth="1"/>
    <col min="21" max="21" width="1.28515625" style="54" customWidth="1"/>
    <col min="22" max="22" width="13" style="54" customWidth="1"/>
    <col min="23" max="23" width="1.28515625" style="54" customWidth="1"/>
    <col min="24" max="24" width="18.5703125" style="54" customWidth="1"/>
    <col min="25" max="25" width="1.28515625" style="54" customWidth="1"/>
    <col min="26" max="26" width="13" style="54" customWidth="1"/>
    <col min="27" max="27" width="1.28515625" style="54" customWidth="1"/>
    <col min="28" max="28" width="18.7109375" style="54" bestFit="1" customWidth="1"/>
    <col min="29" max="29" width="1.28515625" style="54" customWidth="1"/>
    <col min="30" max="30" width="15.5703125" style="54" customWidth="1"/>
    <col min="31" max="31" width="1.28515625" style="12" customWidth="1"/>
    <col min="32" max="32" width="16.7109375" style="54" customWidth="1"/>
    <col min="33" max="33" width="1.28515625" style="54" customWidth="1"/>
    <col min="34" max="34" width="20.7109375" style="54" bestFit="1" customWidth="1"/>
    <col min="35" max="35" width="0.7109375" style="54" customWidth="1"/>
    <col min="36" max="36" width="20.7109375" style="54" bestFit="1" customWidth="1"/>
    <col min="37" max="37" width="1.28515625" style="12" customWidth="1"/>
    <col min="38" max="38" width="13" style="163" customWidth="1"/>
    <col min="39" max="39" width="8.5703125" style="12" customWidth="1"/>
    <col min="40" max="40" width="31.140625" style="12" customWidth="1"/>
    <col min="41" max="41" width="9.140625" style="30"/>
    <col min="42" max="16384" width="9.140625" style="12"/>
  </cols>
  <sheetData>
    <row r="1" spans="1:41" ht="30" customHeight="1" x14ac:dyDescent="0.2">
      <c r="A1" s="305" t="s">
        <v>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  <c r="AG1" s="305"/>
      <c r="AH1" s="305"/>
      <c r="AI1" s="305"/>
      <c r="AJ1" s="305"/>
      <c r="AK1" s="305"/>
      <c r="AL1" s="305"/>
    </row>
    <row r="2" spans="1:41" ht="30" customHeight="1" x14ac:dyDescent="0.2">
      <c r="A2" s="305" t="s">
        <v>1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305"/>
      <c r="AG2" s="305"/>
      <c r="AH2" s="305"/>
      <c r="AI2" s="305"/>
      <c r="AJ2" s="305"/>
      <c r="AK2" s="305"/>
      <c r="AL2" s="305"/>
    </row>
    <row r="3" spans="1:41" ht="30" customHeight="1" x14ac:dyDescent="0.2">
      <c r="A3" s="305" t="s">
        <v>242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5"/>
      <c r="AN3" s="71"/>
    </row>
    <row r="4" spans="1:41" s="13" customFormat="1" ht="30" customHeight="1" x14ac:dyDescent="0.2">
      <c r="A4" s="304" t="s">
        <v>150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304"/>
      <c r="AO4" s="44"/>
    </row>
    <row r="5" spans="1:41" ht="30" customHeight="1" x14ac:dyDescent="0.2">
      <c r="A5" s="306" t="s">
        <v>29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17" t="s">
        <v>226</v>
      </c>
      <c r="Q5" s="317"/>
      <c r="R5" s="317"/>
      <c r="S5" s="317"/>
      <c r="T5" s="317"/>
      <c r="V5" s="318" t="s">
        <v>2</v>
      </c>
      <c r="W5" s="318"/>
      <c r="X5" s="318"/>
      <c r="Y5" s="318"/>
      <c r="Z5" s="318"/>
      <c r="AA5" s="318"/>
      <c r="AB5" s="318"/>
      <c r="AD5" s="306" t="s">
        <v>243</v>
      </c>
      <c r="AE5" s="306"/>
      <c r="AF5" s="306"/>
      <c r="AG5" s="306"/>
      <c r="AH5" s="306"/>
      <c r="AI5" s="306"/>
      <c r="AJ5" s="306"/>
      <c r="AK5" s="306"/>
      <c r="AL5" s="306"/>
    </row>
    <row r="6" spans="1:41" ht="30" customHeight="1" x14ac:dyDescent="0.2">
      <c r="A6" s="26"/>
      <c r="B6" s="26"/>
      <c r="C6" s="26"/>
      <c r="D6" s="313" t="s">
        <v>31</v>
      </c>
      <c r="E6" s="80"/>
      <c r="F6" s="313" t="s">
        <v>32</v>
      </c>
      <c r="G6" s="80"/>
      <c r="H6" s="313" t="s">
        <v>33</v>
      </c>
      <c r="I6" s="80"/>
      <c r="J6" s="315" t="s">
        <v>34</v>
      </c>
      <c r="K6" s="80"/>
      <c r="L6" s="313" t="s">
        <v>35</v>
      </c>
      <c r="M6" s="80"/>
      <c r="N6" s="315" t="s">
        <v>17</v>
      </c>
      <c r="O6" s="80"/>
      <c r="P6" s="315" t="s">
        <v>6</v>
      </c>
      <c r="Q6" s="80"/>
      <c r="R6" s="315" t="s">
        <v>7</v>
      </c>
      <c r="S6" s="80"/>
      <c r="T6" s="315" t="s">
        <v>8</v>
      </c>
      <c r="V6" s="311" t="s">
        <v>3</v>
      </c>
      <c r="W6" s="311"/>
      <c r="X6" s="311"/>
      <c r="Y6" s="80"/>
      <c r="Z6" s="311" t="s">
        <v>4</v>
      </c>
      <c r="AA6" s="311"/>
      <c r="AB6" s="311"/>
      <c r="AD6" s="80"/>
      <c r="AE6" s="26"/>
      <c r="AF6" s="80"/>
      <c r="AG6" s="80"/>
      <c r="AH6" s="80"/>
      <c r="AI6" s="80"/>
      <c r="AJ6" s="80"/>
      <c r="AK6" s="26"/>
      <c r="AL6" s="161"/>
    </row>
    <row r="7" spans="1:41" ht="40.5" customHeight="1" x14ac:dyDescent="0.2">
      <c r="A7" s="306" t="s">
        <v>30</v>
      </c>
      <c r="B7" s="306"/>
      <c r="D7" s="314"/>
      <c r="F7" s="314"/>
      <c r="H7" s="314"/>
      <c r="J7" s="316"/>
      <c r="L7" s="314"/>
      <c r="N7" s="316"/>
      <c r="P7" s="316"/>
      <c r="R7" s="316"/>
      <c r="T7" s="316"/>
      <c r="V7" s="81" t="s">
        <v>6</v>
      </c>
      <c r="W7" s="80"/>
      <c r="X7" s="81" t="s">
        <v>7</v>
      </c>
      <c r="Z7" s="81" t="s">
        <v>6</v>
      </c>
      <c r="AA7" s="80"/>
      <c r="AB7" s="81" t="s">
        <v>9</v>
      </c>
      <c r="AD7" s="60" t="s">
        <v>6</v>
      </c>
      <c r="AF7" s="169" t="s">
        <v>10</v>
      </c>
      <c r="AH7" s="60" t="s">
        <v>7</v>
      </c>
      <c r="AJ7" s="60" t="s">
        <v>8</v>
      </c>
      <c r="AL7" s="162" t="s">
        <v>11</v>
      </c>
    </row>
    <row r="8" spans="1:41" s="54" customFormat="1" ht="30" customHeight="1" x14ac:dyDescent="0.2">
      <c r="A8" s="312" t="s">
        <v>36</v>
      </c>
      <c r="B8" s="312"/>
      <c r="D8" s="122" t="s">
        <v>37</v>
      </c>
      <c r="E8" s="62"/>
      <c r="F8" s="122" t="s">
        <v>37</v>
      </c>
      <c r="G8" s="62"/>
      <c r="H8" s="122" t="s">
        <v>38</v>
      </c>
      <c r="I8" s="62"/>
      <c r="J8" s="122" t="s">
        <v>39</v>
      </c>
      <c r="L8" s="123">
        <v>0</v>
      </c>
      <c r="M8" s="124"/>
      <c r="N8" s="123">
        <v>0</v>
      </c>
      <c r="P8" s="113">
        <v>474204</v>
      </c>
      <c r="Q8" s="62"/>
      <c r="R8" s="113">
        <v>286474276474</v>
      </c>
      <c r="S8" s="62"/>
      <c r="T8" s="113">
        <v>292967025780.40802</v>
      </c>
      <c r="U8" s="62"/>
      <c r="V8" s="116">
        <v>160005</v>
      </c>
      <c r="W8" s="156"/>
      <c r="X8" s="157">
        <v>98917804062</v>
      </c>
      <c r="Y8" s="88"/>
      <c r="Z8" s="116">
        <v>55000</v>
      </c>
      <c r="AA8" s="156"/>
      <c r="AB8" s="116">
        <v>33908752926</v>
      </c>
      <c r="AC8" s="62"/>
      <c r="AD8" s="113">
        <f>P8+V8-Z8</f>
        <v>579209</v>
      </c>
      <c r="AE8" s="62"/>
      <c r="AF8" s="171">
        <v>635000</v>
      </c>
      <c r="AG8" s="62"/>
      <c r="AH8" s="113">
        <v>351973547966</v>
      </c>
      <c r="AI8" s="62"/>
      <c r="AJ8" s="113">
        <f>AF8*AD8*(1-0.00018125)</f>
        <v>367731051664.15625</v>
      </c>
      <c r="AK8" s="62"/>
      <c r="AL8" s="280">
        <f>AJ8/10171542291565</f>
        <v>3.6152929528603168E-2</v>
      </c>
      <c r="AN8" s="98"/>
      <c r="AO8" s="281"/>
    </row>
    <row r="9" spans="1:41" s="54" customFormat="1" ht="30" customHeight="1" x14ac:dyDescent="0.2">
      <c r="A9" s="308" t="s">
        <v>40</v>
      </c>
      <c r="B9" s="308"/>
      <c r="D9" s="125" t="s">
        <v>37</v>
      </c>
      <c r="E9" s="62"/>
      <c r="F9" s="125" t="s">
        <v>37</v>
      </c>
      <c r="G9" s="62"/>
      <c r="H9" s="125" t="s">
        <v>38</v>
      </c>
      <c r="I9" s="62"/>
      <c r="J9" s="125" t="s">
        <v>41</v>
      </c>
      <c r="L9" s="126">
        <v>0</v>
      </c>
      <c r="M9" s="124"/>
      <c r="N9" s="126">
        <v>0</v>
      </c>
      <c r="P9" s="114">
        <v>524057</v>
      </c>
      <c r="Q9" s="62"/>
      <c r="R9" s="114">
        <v>287652621639</v>
      </c>
      <c r="S9" s="62"/>
      <c r="T9" s="114">
        <v>301278158434.53125</v>
      </c>
      <c r="U9" s="62"/>
      <c r="V9" s="157">
        <v>100837</v>
      </c>
      <c r="W9" s="156"/>
      <c r="X9" s="157">
        <v>57885994046</v>
      </c>
      <c r="Y9" s="88"/>
      <c r="Z9" s="157">
        <v>2748</v>
      </c>
      <c r="AA9" s="156"/>
      <c r="AB9" s="157">
        <v>1579281393</v>
      </c>
      <c r="AC9" s="62"/>
      <c r="AD9" s="114">
        <f>P9+V9-Z9</f>
        <v>622146</v>
      </c>
      <c r="AE9" s="62"/>
      <c r="AF9" s="279">
        <v>580000</v>
      </c>
      <c r="AG9" s="62"/>
      <c r="AH9" s="114">
        <v>344024253381</v>
      </c>
      <c r="AI9" s="62"/>
      <c r="AJ9" s="114">
        <f>AF9*AD9*(1-0.00018125)</f>
        <v>360779276901.75</v>
      </c>
      <c r="AK9" s="62"/>
      <c r="AL9" s="47">
        <f t="shared" ref="AL9:AL26" si="0">AJ9/10171542291565</f>
        <v>3.5469476167929323E-2</v>
      </c>
      <c r="AN9" s="98"/>
      <c r="AO9" s="281"/>
    </row>
    <row r="10" spans="1:41" s="54" customFormat="1" ht="30" customHeight="1" x14ac:dyDescent="0.2">
      <c r="A10" s="308" t="s">
        <v>42</v>
      </c>
      <c r="B10" s="308"/>
      <c r="D10" s="125" t="s">
        <v>37</v>
      </c>
      <c r="E10" s="62"/>
      <c r="F10" s="125" t="s">
        <v>37</v>
      </c>
      <c r="G10" s="62"/>
      <c r="H10" s="125" t="s">
        <v>43</v>
      </c>
      <c r="I10" s="62"/>
      <c r="J10" s="125" t="s">
        <v>44</v>
      </c>
      <c r="L10" s="126">
        <v>0</v>
      </c>
      <c r="M10" s="124"/>
      <c r="N10" s="126">
        <v>0</v>
      </c>
      <c r="P10" s="114">
        <v>205941</v>
      </c>
      <c r="Q10" s="62"/>
      <c r="R10" s="114">
        <v>132539003054</v>
      </c>
      <c r="S10" s="62"/>
      <c r="T10" s="114">
        <v>139911545935.15314</v>
      </c>
      <c r="U10" s="62"/>
      <c r="V10" s="157">
        <v>147</v>
      </c>
      <c r="W10" s="156"/>
      <c r="X10" s="157">
        <v>100066333</v>
      </c>
      <c r="Y10" s="88"/>
      <c r="Z10" s="157">
        <v>1000</v>
      </c>
      <c r="AA10" s="156"/>
      <c r="AB10" s="157">
        <v>679956736</v>
      </c>
      <c r="AC10" s="62"/>
      <c r="AD10" s="114">
        <f>P10+V10-Z10</f>
        <v>205088</v>
      </c>
      <c r="AE10" s="62"/>
      <c r="AF10" s="279">
        <v>690380</v>
      </c>
      <c r="AG10" s="62"/>
      <c r="AH10" s="114">
        <v>131995465347</v>
      </c>
      <c r="AI10" s="62"/>
      <c r="AJ10" s="114">
        <f>AF10*AD10*(1-0.00018125)</f>
        <v>141562990496.564</v>
      </c>
      <c r="AK10" s="62"/>
      <c r="AL10" s="47">
        <f t="shared" si="0"/>
        <v>1.3917554136697496E-2</v>
      </c>
      <c r="AN10" s="98"/>
      <c r="AO10" s="281"/>
    </row>
    <row r="11" spans="1:41" s="54" customFormat="1" ht="30" customHeight="1" x14ac:dyDescent="0.2">
      <c r="A11" s="308" t="s">
        <v>65</v>
      </c>
      <c r="B11" s="308"/>
      <c r="D11" s="125" t="s">
        <v>37</v>
      </c>
      <c r="E11" s="62"/>
      <c r="F11" s="125" t="s">
        <v>37</v>
      </c>
      <c r="G11" s="62"/>
      <c r="H11" s="125" t="s">
        <v>38</v>
      </c>
      <c r="I11" s="62"/>
      <c r="J11" s="125" t="s">
        <v>66</v>
      </c>
      <c r="L11" s="126">
        <v>0</v>
      </c>
      <c r="M11" s="124"/>
      <c r="N11" s="126">
        <v>0</v>
      </c>
      <c r="P11" s="114">
        <v>466259</v>
      </c>
      <c r="Q11" s="62"/>
      <c r="R11" s="114">
        <v>265516706847</v>
      </c>
      <c r="S11" s="62"/>
      <c r="T11" s="114">
        <v>275276036673.46564</v>
      </c>
      <c r="U11" s="62"/>
      <c r="V11" s="157">
        <v>131377</v>
      </c>
      <c r="W11" s="156"/>
      <c r="X11" s="157">
        <v>77793104727</v>
      </c>
      <c r="Y11" s="88"/>
      <c r="Z11" s="157">
        <v>145451</v>
      </c>
      <c r="AA11" s="156"/>
      <c r="AB11" s="157">
        <v>85865697503</v>
      </c>
      <c r="AC11" s="62"/>
      <c r="AD11" s="114">
        <f>P11+V11-Z11</f>
        <v>452185</v>
      </c>
      <c r="AE11" s="62"/>
      <c r="AF11" s="279">
        <v>590500</v>
      </c>
      <c r="AG11" s="62"/>
      <c r="AH11" s="114">
        <v>259781859643</v>
      </c>
      <c r="AI11" s="62"/>
      <c r="AJ11" s="114">
        <v>269001309674</v>
      </c>
      <c r="AK11" s="62"/>
      <c r="AL11" s="47">
        <f t="shared" si="0"/>
        <v>2.6446462292849721E-2</v>
      </c>
      <c r="AN11" s="98"/>
      <c r="AO11" s="281"/>
    </row>
    <row r="12" spans="1:41" s="54" customFormat="1" ht="30" customHeight="1" x14ac:dyDescent="0.2">
      <c r="A12" s="308" t="s">
        <v>45</v>
      </c>
      <c r="B12" s="308"/>
      <c r="D12" s="125" t="s">
        <v>37</v>
      </c>
      <c r="E12" s="62"/>
      <c r="F12" s="125" t="s">
        <v>37</v>
      </c>
      <c r="G12" s="62"/>
      <c r="H12" s="125" t="s">
        <v>43</v>
      </c>
      <c r="I12" s="62"/>
      <c r="J12" s="125" t="s">
        <v>46</v>
      </c>
      <c r="L12" s="126">
        <v>0</v>
      </c>
      <c r="M12" s="124"/>
      <c r="N12" s="126">
        <v>0</v>
      </c>
      <c r="P12" s="114">
        <v>95161</v>
      </c>
      <c r="Q12" s="62"/>
      <c r="R12" s="114">
        <v>53117796423</v>
      </c>
      <c r="S12" s="62"/>
      <c r="T12" s="114">
        <v>55914080215.763</v>
      </c>
      <c r="U12" s="62"/>
      <c r="V12" s="157">
        <v>108153</v>
      </c>
      <c r="W12" s="156"/>
      <c r="X12" s="157">
        <v>63850346656</v>
      </c>
      <c r="Y12" s="88"/>
      <c r="Z12" s="157">
        <v>10133</v>
      </c>
      <c r="AA12" s="156"/>
      <c r="AB12" s="157">
        <v>5928423079</v>
      </c>
      <c r="AC12" s="62"/>
      <c r="AD12" s="114">
        <f>P12+V12-Z12</f>
        <v>193181</v>
      </c>
      <c r="AE12" s="62"/>
      <c r="AF12" s="279">
        <v>595100</v>
      </c>
      <c r="AG12" s="62"/>
      <c r="AH12" s="114">
        <v>111138560333</v>
      </c>
      <c r="AI12" s="62"/>
      <c r="AJ12" s="114">
        <f t="shared" ref="AJ12:AJ23" si="1">AF12*AD12*(1-0.00018125)</f>
        <v>114941176235.12563</v>
      </c>
      <c r="AK12" s="62"/>
      <c r="AL12" s="47">
        <f t="shared" si="0"/>
        <v>1.1300270198988742E-2</v>
      </c>
      <c r="AN12" s="98"/>
      <c r="AO12" s="281"/>
    </row>
    <row r="13" spans="1:41" s="54" customFormat="1" ht="30" customHeight="1" x14ac:dyDescent="0.2">
      <c r="A13" s="308" t="s">
        <v>202</v>
      </c>
      <c r="B13" s="308"/>
      <c r="C13" s="282"/>
      <c r="D13" s="125" t="s">
        <v>37</v>
      </c>
      <c r="E13" s="62"/>
      <c r="F13" s="125" t="s">
        <v>37</v>
      </c>
      <c r="G13" s="62"/>
      <c r="H13" s="125" t="s">
        <v>127</v>
      </c>
      <c r="I13" s="62"/>
      <c r="J13" s="125" t="s">
        <v>203</v>
      </c>
      <c r="L13" s="126">
        <v>0</v>
      </c>
      <c r="M13" s="124"/>
      <c r="N13" s="126">
        <v>0</v>
      </c>
      <c r="P13" s="114">
        <v>294771</v>
      </c>
      <c r="Q13" s="62"/>
      <c r="R13" s="114">
        <v>229355996593</v>
      </c>
      <c r="S13" s="62"/>
      <c r="T13" s="114">
        <v>234073537810.19644</v>
      </c>
      <c r="U13" s="62"/>
      <c r="V13" s="157">
        <v>0</v>
      </c>
      <c r="W13" s="156"/>
      <c r="X13" s="157">
        <v>0</v>
      </c>
      <c r="Y13" s="88"/>
      <c r="Z13" s="157">
        <v>240771</v>
      </c>
      <c r="AA13" s="156"/>
      <c r="AB13" s="157">
        <v>193573284936</v>
      </c>
      <c r="AC13" s="62"/>
      <c r="AD13" s="114">
        <f t="shared" ref="AD13:AD26" si="2">P13+V13-Z13</f>
        <v>54000</v>
      </c>
      <c r="AE13" s="62"/>
      <c r="AF13" s="279">
        <v>808550</v>
      </c>
      <c r="AG13" s="62"/>
      <c r="AH13" s="114">
        <v>42016425686</v>
      </c>
      <c r="AI13" s="62"/>
      <c r="AJ13" s="114">
        <f t="shared" si="1"/>
        <v>43653786316.875</v>
      </c>
      <c r="AK13" s="62"/>
      <c r="AL13" s="47">
        <f t="shared" si="0"/>
        <v>4.2917568511784071E-3</v>
      </c>
      <c r="AN13" s="98"/>
      <c r="AO13" s="281"/>
    </row>
    <row r="14" spans="1:41" s="54" customFormat="1" ht="30" customHeight="1" x14ac:dyDescent="0.2">
      <c r="A14" s="308" t="s">
        <v>47</v>
      </c>
      <c r="B14" s="308"/>
      <c r="D14" s="125" t="s">
        <v>37</v>
      </c>
      <c r="E14" s="62"/>
      <c r="F14" s="125" t="s">
        <v>37</v>
      </c>
      <c r="G14" s="62"/>
      <c r="H14" s="125" t="s">
        <v>48</v>
      </c>
      <c r="I14" s="62"/>
      <c r="J14" s="125" t="s">
        <v>49</v>
      </c>
      <c r="L14" s="126">
        <v>0.23</v>
      </c>
      <c r="M14" s="124"/>
      <c r="N14" s="126">
        <v>0.23</v>
      </c>
      <c r="P14" s="114">
        <v>500000</v>
      </c>
      <c r="Q14" s="62"/>
      <c r="R14" s="114">
        <v>500000000000</v>
      </c>
      <c r="S14" s="62"/>
      <c r="T14" s="114">
        <v>548900493750</v>
      </c>
      <c r="U14" s="62"/>
      <c r="V14" s="157">
        <v>0</v>
      </c>
      <c r="W14" s="156"/>
      <c r="X14" s="157">
        <v>0</v>
      </c>
      <c r="Y14" s="88"/>
      <c r="Z14" s="157">
        <v>0</v>
      </c>
      <c r="AA14" s="156"/>
      <c r="AB14" s="157">
        <v>0</v>
      </c>
      <c r="AC14" s="62"/>
      <c r="AD14" s="114">
        <f t="shared" si="2"/>
        <v>500000</v>
      </c>
      <c r="AE14" s="62"/>
      <c r="AF14" s="279">
        <v>1098000</v>
      </c>
      <c r="AG14" s="62"/>
      <c r="AH14" s="114">
        <v>500000000000</v>
      </c>
      <c r="AI14" s="62"/>
      <c r="AJ14" s="114">
        <v>548900493750</v>
      </c>
      <c r="AK14" s="62"/>
      <c r="AL14" s="47">
        <f t="shared" si="0"/>
        <v>5.3964332843131284E-2</v>
      </c>
      <c r="AN14" s="98"/>
      <c r="AO14" s="281"/>
    </row>
    <row r="15" spans="1:41" s="54" customFormat="1" ht="30" customHeight="1" x14ac:dyDescent="0.2">
      <c r="A15" s="308" t="s">
        <v>50</v>
      </c>
      <c r="B15" s="308"/>
      <c r="D15" s="125" t="s">
        <v>37</v>
      </c>
      <c r="E15" s="62"/>
      <c r="F15" s="125" t="s">
        <v>37</v>
      </c>
      <c r="G15" s="62"/>
      <c r="H15" s="125" t="s">
        <v>51</v>
      </c>
      <c r="I15" s="62"/>
      <c r="J15" s="125" t="s">
        <v>52</v>
      </c>
      <c r="L15" s="126">
        <v>0.23</v>
      </c>
      <c r="M15" s="124"/>
      <c r="N15" s="126">
        <v>0.23</v>
      </c>
      <c r="P15" s="114">
        <v>450000</v>
      </c>
      <c r="Q15" s="62"/>
      <c r="R15" s="114">
        <v>450119595536</v>
      </c>
      <c r="S15" s="62"/>
      <c r="T15" s="114">
        <v>449918437500</v>
      </c>
      <c r="U15" s="62"/>
      <c r="V15" s="157">
        <v>0</v>
      </c>
      <c r="W15" s="156"/>
      <c r="X15" s="157">
        <v>0</v>
      </c>
      <c r="Y15" s="88"/>
      <c r="Z15" s="157">
        <v>0</v>
      </c>
      <c r="AA15" s="156"/>
      <c r="AB15" s="157">
        <v>0</v>
      </c>
      <c r="AC15" s="62"/>
      <c r="AD15" s="114">
        <f>P15+V15-Z15</f>
        <v>450000</v>
      </c>
      <c r="AE15" s="62"/>
      <c r="AF15" s="279">
        <v>1000000</v>
      </c>
      <c r="AG15" s="62"/>
      <c r="AH15" s="114">
        <v>450119595536</v>
      </c>
      <c r="AI15" s="62"/>
      <c r="AJ15" s="114">
        <v>449918437500</v>
      </c>
      <c r="AK15" s="62"/>
      <c r="AL15" s="47">
        <f t="shared" si="0"/>
        <v>4.4233059707484659E-2</v>
      </c>
      <c r="AN15" s="98"/>
      <c r="AO15" s="281"/>
    </row>
    <row r="16" spans="1:41" s="54" customFormat="1" ht="30" customHeight="1" x14ac:dyDescent="0.2">
      <c r="A16" s="308" t="s">
        <v>53</v>
      </c>
      <c r="B16" s="308"/>
      <c r="D16" s="125" t="s">
        <v>37</v>
      </c>
      <c r="E16" s="62"/>
      <c r="F16" s="125" t="s">
        <v>37</v>
      </c>
      <c r="G16" s="62"/>
      <c r="H16" s="125" t="s">
        <v>54</v>
      </c>
      <c r="I16" s="62"/>
      <c r="J16" s="125" t="s">
        <v>55</v>
      </c>
      <c r="L16" s="126">
        <v>0.18</v>
      </c>
      <c r="M16" s="124"/>
      <c r="N16" s="126">
        <v>0.18</v>
      </c>
      <c r="P16" s="114">
        <v>430000</v>
      </c>
      <c r="Q16" s="62"/>
      <c r="R16" s="114">
        <v>393631072470</v>
      </c>
      <c r="S16" s="62"/>
      <c r="T16" s="114">
        <v>426482686000</v>
      </c>
      <c r="U16" s="62"/>
      <c r="V16" s="157">
        <v>0</v>
      </c>
      <c r="W16" s="156"/>
      <c r="X16" s="157">
        <v>0</v>
      </c>
      <c r="Y16" s="88"/>
      <c r="Z16" s="157">
        <v>430000</v>
      </c>
      <c r="AA16" s="156"/>
      <c r="AB16" s="157">
        <v>430000000000</v>
      </c>
      <c r="AC16" s="62"/>
      <c r="AD16" s="114">
        <f t="shared" si="2"/>
        <v>0</v>
      </c>
      <c r="AE16" s="62"/>
      <c r="AF16" s="279">
        <v>0</v>
      </c>
      <c r="AG16" s="62"/>
      <c r="AH16" s="114">
        <v>0</v>
      </c>
      <c r="AI16" s="62"/>
      <c r="AJ16" s="114">
        <v>0</v>
      </c>
      <c r="AK16" s="62"/>
      <c r="AL16" s="47">
        <f t="shared" si="0"/>
        <v>0</v>
      </c>
      <c r="AN16" s="98"/>
      <c r="AO16" s="281"/>
    </row>
    <row r="17" spans="1:41" s="54" customFormat="1" ht="30" customHeight="1" x14ac:dyDescent="0.2">
      <c r="A17" s="308" t="s">
        <v>56</v>
      </c>
      <c r="B17" s="308"/>
      <c r="D17" s="125" t="s">
        <v>37</v>
      </c>
      <c r="E17" s="62"/>
      <c r="F17" s="125" t="s">
        <v>37</v>
      </c>
      <c r="G17" s="62"/>
      <c r="H17" s="125" t="s">
        <v>57</v>
      </c>
      <c r="I17" s="62"/>
      <c r="J17" s="125" t="s">
        <v>58</v>
      </c>
      <c r="L17" s="127">
        <v>0.20499999999999999</v>
      </c>
      <c r="M17" s="128"/>
      <c r="N17" s="127">
        <v>0.20499999999999999</v>
      </c>
      <c r="P17" s="114">
        <v>95000</v>
      </c>
      <c r="Q17" s="62"/>
      <c r="R17" s="114">
        <v>89772579934</v>
      </c>
      <c r="S17" s="62"/>
      <c r="T17" s="114">
        <v>93237947558</v>
      </c>
      <c r="U17" s="62"/>
      <c r="V17" s="157">
        <v>0</v>
      </c>
      <c r="W17" s="156"/>
      <c r="X17" s="157">
        <v>0</v>
      </c>
      <c r="Y17" s="88"/>
      <c r="Z17" s="157">
        <v>0</v>
      </c>
      <c r="AA17" s="156"/>
      <c r="AB17" s="157">
        <v>0</v>
      </c>
      <c r="AC17" s="62"/>
      <c r="AD17" s="114">
        <f t="shared" si="2"/>
        <v>95000</v>
      </c>
      <c r="AE17" s="62"/>
      <c r="AF17" s="279">
        <v>981630</v>
      </c>
      <c r="AG17" s="62"/>
      <c r="AH17" s="114">
        <v>89772579934</v>
      </c>
      <c r="AI17" s="62"/>
      <c r="AJ17" s="114">
        <v>93237947558</v>
      </c>
      <c r="AK17" s="62"/>
      <c r="AL17" s="47">
        <f t="shared" si="0"/>
        <v>9.1665496623181564E-3</v>
      </c>
      <c r="AN17" s="98"/>
      <c r="AO17" s="281"/>
    </row>
    <row r="18" spans="1:41" s="54" customFormat="1" ht="30" customHeight="1" x14ac:dyDescent="0.2">
      <c r="A18" s="308" t="s">
        <v>60</v>
      </c>
      <c r="B18" s="308"/>
      <c r="D18" s="125" t="s">
        <v>37</v>
      </c>
      <c r="E18" s="62"/>
      <c r="F18" s="125" t="s">
        <v>37</v>
      </c>
      <c r="G18" s="62"/>
      <c r="H18" s="125" t="s">
        <v>59</v>
      </c>
      <c r="I18" s="62"/>
      <c r="J18" s="125" t="s">
        <v>61</v>
      </c>
      <c r="L18" s="127">
        <v>0.20499999999999999</v>
      </c>
      <c r="M18" s="128"/>
      <c r="N18" s="127">
        <v>0.20499999999999999</v>
      </c>
      <c r="P18" s="114">
        <v>41340</v>
      </c>
      <c r="Q18" s="62"/>
      <c r="R18" s="114">
        <v>38781880800</v>
      </c>
      <c r="S18" s="62"/>
      <c r="T18" s="114">
        <v>38439231626</v>
      </c>
      <c r="U18" s="62"/>
      <c r="V18" s="157">
        <v>0</v>
      </c>
      <c r="W18" s="156"/>
      <c r="X18" s="157">
        <v>0</v>
      </c>
      <c r="Y18" s="88"/>
      <c r="Z18" s="157">
        <v>0</v>
      </c>
      <c r="AA18" s="156"/>
      <c r="AB18" s="157">
        <v>0</v>
      </c>
      <c r="AC18" s="62"/>
      <c r="AD18" s="114">
        <f t="shared" si="2"/>
        <v>41340</v>
      </c>
      <c r="AE18" s="62"/>
      <c r="AF18" s="279">
        <v>921490</v>
      </c>
      <c r="AG18" s="62"/>
      <c r="AH18" s="114">
        <v>38781880800</v>
      </c>
      <c r="AI18" s="62"/>
      <c r="AJ18" s="114">
        <v>38087491991</v>
      </c>
      <c r="AK18" s="62"/>
      <c r="AL18" s="47">
        <f t="shared" si="0"/>
        <v>3.7445149318786181E-3</v>
      </c>
      <c r="AN18" s="98"/>
      <c r="AO18" s="281"/>
    </row>
    <row r="19" spans="1:41" s="54" customFormat="1" ht="30" customHeight="1" x14ac:dyDescent="0.2">
      <c r="A19" s="308" t="s">
        <v>62</v>
      </c>
      <c r="B19" s="308"/>
      <c r="D19" s="125" t="s">
        <v>37</v>
      </c>
      <c r="E19" s="62"/>
      <c r="F19" s="125" t="s">
        <v>37</v>
      </c>
      <c r="G19" s="62"/>
      <c r="H19" s="125" t="s">
        <v>63</v>
      </c>
      <c r="I19" s="62"/>
      <c r="J19" s="125" t="s">
        <v>64</v>
      </c>
      <c r="L19" s="126">
        <v>0.23</v>
      </c>
      <c r="M19" s="124"/>
      <c r="N19" s="126">
        <v>0.23</v>
      </c>
      <c r="P19" s="114">
        <v>200000</v>
      </c>
      <c r="Q19" s="62"/>
      <c r="R19" s="114">
        <v>200000000000</v>
      </c>
      <c r="S19" s="62"/>
      <c r="T19" s="114">
        <v>199963750000</v>
      </c>
      <c r="U19" s="62"/>
      <c r="V19" s="157">
        <v>0</v>
      </c>
      <c r="W19" s="156"/>
      <c r="X19" s="157">
        <v>0</v>
      </c>
      <c r="Y19" s="88"/>
      <c r="Z19" s="157">
        <v>0</v>
      </c>
      <c r="AA19" s="156"/>
      <c r="AB19" s="157">
        <v>0</v>
      </c>
      <c r="AC19" s="62"/>
      <c r="AD19" s="114">
        <f t="shared" si="2"/>
        <v>200000</v>
      </c>
      <c r="AE19" s="62"/>
      <c r="AF19" s="279">
        <v>1000000</v>
      </c>
      <c r="AG19" s="62"/>
      <c r="AH19" s="114">
        <v>200000000000</v>
      </c>
      <c r="AI19" s="62"/>
      <c r="AJ19" s="114">
        <v>199963750000</v>
      </c>
      <c r="AK19" s="62"/>
      <c r="AL19" s="47">
        <f t="shared" si="0"/>
        <v>1.9659137647770962E-2</v>
      </c>
      <c r="AN19" s="98"/>
      <c r="AO19" s="281"/>
    </row>
    <row r="20" spans="1:41" s="54" customFormat="1" ht="30" customHeight="1" x14ac:dyDescent="0.2">
      <c r="A20" s="308" t="s">
        <v>147</v>
      </c>
      <c r="B20" s="308"/>
      <c r="D20" s="125" t="s">
        <v>37</v>
      </c>
      <c r="E20" s="62"/>
      <c r="F20" s="125" t="s">
        <v>37</v>
      </c>
      <c r="G20" s="62"/>
      <c r="H20" s="125" t="s">
        <v>148</v>
      </c>
      <c r="I20" s="62"/>
      <c r="J20" s="125" t="s">
        <v>149</v>
      </c>
      <c r="L20" s="126">
        <v>0</v>
      </c>
      <c r="M20" s="124"/>
      <c r="N20" s="126">
        <v>0</v>
      </c>
      <c r="P20" s="114">
        <v>509232</v>
      </c>
      <c r="Q20" s="62"/>
      <c r="R20" s="114">
        <v>274923357044</v>
      </c>
      <c r="S20" s="62"/>
      <c r="T20" s="114">
        <v>288376727042.88</v>
      </c>
      <c r="U20" s="62"/>
      <c r="V20" s="157">
        <v>123543</v>
      </c>
      <c r="W20" s="156"/>
      <c r="X20" s="157">
        <v>69726684314</v>
      </c>
      <c r="Y20" s="88"/>
      <c r="Z20" s="157">
        <v>23716</v>
      </c>
      <c r="AA20" s="156"/>
      <c r="AB20" s="157">
        <v>13312344105</v>
      </c>
      <c r="AC20" s="62"/>
      <c r="AD20" s="114">
        <f>P20+V20-Z20</f>
        <v>609059</v>
      </c>
      <c r="AE20" s="62"/>
      <c r="AF20" s="279">
        <v>574940</v>
      </c>
      <c r="AG20" s="62"/>
      <c r="AH20" s="114">
        <v>331786574937</v>
      </c>
      <c r="AI20" s="62"/>
      <c r="AJ20" s="114">
        <f t="shared" si="1"/>
        <v>350108912715.86035</v>
      </c>
      <c r="AK20" s="62"/>
      <c r="AL20" s="47">
        <f t="shared" si="0"/>
        <v>3.4420435237849496E-2</v>
      </c>
      <c r="AN20" s="98"/>
      <c r="AO20" s="281"/>
    </row>
    <row r="21" spans="1:41" s="54" customFormat="1" ht="30" customHeight="1" x14ac:dyDescent="0.2">
      <c r="A21" s="308" t="s">
        <v>170</v>
      </c>
      <c r="B21" s="308"/>
      <c r="D21" s="125" t="s">
        <v>37</v>
      </c>
      <c r="E21" s="62"/>
      <c r="F21" s="125" t="s">
        <v>37</v>
      </c>
      <c r="G21" s="62"/>
      <c r="H21" s="125" t="s">
        <v>174</v>
      </c>
      <c r="I21" s="62"/>
      <c r="J21" s="125" t="s">
        <v>167</v>
      </c>
      <c r="L21" s="126">
        <v>0.23</v>
      </c>
      <c r="M21" s="124"/>
      <c r="N21" s="126">
        <v>0.23</v>
      </c>
      <c r="P21" s="114">
        <v>500000</v>
      </c>
      <c r="Q21" s="62"/>
      <c r="R21" s="114">
        <v>500000000000</v>
      </c>
      <c r="S21" s="62"/>
      <c r="T21" s="114">
        <v>499909375000</v>
      </c>
      <c r="U21" s="62"/>
      <c r="V21" s="157">
        <v>0</v>
      </c>
      <c r="W21" s="156"/>
      <c r="X21" s="157">
        <v>0</v>
      </c>
      <c r="Y21" s="88"/>
      <c r="Z21" s="157">
        <v>0</v>
      </c>
      <c r="AA21" s="156"/>
      <c r="AB21" s="157">
        <v>0</v>
      </c>
      <c r="AC21" s="62"/>
      <c r="AD21" s="114">
        <f t="shared" si="2"/>
        <v>500000</v>
      </c>
      <c r="AE21" s="62"/>
      <c r="AF21" s="279">
        <v>1000000</v>
      </c>
      <c r="AG21" s="118"/>
      <c r="AH21" s="117">
        <v>500000000000</v>
      </c>
      <c r="AI21" s="118"/>
      <c r="AJ21" s="117">
        <v>499909375000</v>
      </c>
      <c r="AK21" s="62"/>
      <c r="AL21" s="47">
        <f t="shared" si="0"/>
        <v>4.9147844119427402E-2</v>
      </c>
      <c r="AN21" s="98"/>
      <c r="AO21" s="281"/>
    </row>
    <row r="22" spans="1:41" ht="30" customHeight="1" x14ac:dyDescent="0.2">
      <c r="A22" s="309" t="s">
        <v>168</v>
      </c>
      <c r="B22" s="309"/>
      <c r="D22" s="125" t="s">
        <v>173</v>
      </c>
      <c r="E22" s="62"/>
      <c r="F22" s="125" t="s">
        <v>173</v>
      </c>
      <c r="G22" s="62"/>
      <c r="H22" s="125" t="s">
        <v>180</v>
      </c>
      <c r="I22" s="62"/>
      <c r="J22" s="125" t="s">
        <v>169</v>
      </c>
      <c r="L22" s="125">
        <v>20.5</v>
      </c>
      <c r="M22" s="124"/>
      <c r="N22" s="125">
        <v>20.5</v>
      </c>
      <c r="P22" s="114">
        <v>500000</v>
      </c>
      <c r="Q22" s="62"/>
      <c r="R22" s="114">
        <v>500000000000</v>
      </c>
      <c r="S22" s="62"/>
      <c r="T22" s="114">
        <v>500000000000</v>
      </c>
      <c r="U22" s="62"/>
      <c r="V22" s="157">
        <v>0</v>
      </c>
      <c r="W22" s="156"/>
      <c r="X22" s="157">
        <v>0</v>
      </c>
      <c r="Y22" s="88"/>
      <c r="Z22" s="157">
        <v>0</v>
      </c>
      <c r="AA22" s="156"/>
      <c r="AB22" s="157">
        <v>0</v>
      </c>
      <c r="AC22" s="62"/>
      <c r="AD22" s="114">
        <f t="shared" si="2"/>
        <v>500000</v>
      </c>
      <c r="AE22" s="14"/>
      <c r="AF22" s="279">
        <v>1000000</v>
      </c>
      <c r="AG22" s="62"/>
      <c r="AH22" s="114">
        <v>500000000000</v>
      </c>
      <c r="AI22" s="62"/>
      <c r="AJ22" s="114">
        <v>500000000000</v>
      </c>
      <c r="AK22" s="14"/>
      <c r="AL22" s="93">
        <f t="shared" si="0"/>
        <v>4.9156753781050215E-2</v>
      </c>
      <c r="AN22" s="100"/>
    </row>
    <row r="23" spans="1:41" ht="30" customHeight="1" x14ac:dyDescent="0.2">
      <c r="A23" s="301" t="s">
        <v>245</v>
      </c>
      <c r="B23" s="301"/>
      <c r="D23" s="125" t="s">
        <v>37</v>
      </c>
      <c r="E23" s="62"/>
      <c r="F23" s="125" t="s">
        <v>37</v>
      </c>
      <c r="G23" s="62"/>
      <c r="H23" s="125" t="s">
        <v>226</v>
      </c>
      <c r="I23" s="62"/>
      <c r="J23" s="125" t="s">
        <v>246</v>
      </c>
      <c r="L23" s="126">
        <v>0.23</v>
      </c>
      <c r="M23" s="124"/>
      <c r="N23" s="126">
        <v>0.23</v>
      </c>
      <c r="P23" s="114">
        <v>0</v>
      </c>
      <c r="Q23" s="62"/>
      <c r="R23" s="114">
        <v>0</v>
      </c>
      <c r="S23" s="62"/>
      <c r="T23" s="114">
        <v>0</v>
      </c>
      <c r="U23" s="62"/>
      <c r="V23" s="157">
        <v>736672</v>
      </c>
      <c r="W23" s="156"/>
      <c r="X23" s="157">
        <v>700963856932</v>
      </c>
      <c r="Y23" s="88"/>
      <c r="Z23" s="157">
        <v>20701</v>
      </c>
      <c r="AA23" s="156"/>
      <c r="AB23" s="157">
        <v>19692189586</v>
      </c>
      <c r="AC23" s="62"/>
      <c r="AD23" s="114">
        <f t="shared" si="2"/>
        <v>715971</v>
      </c>
      <c r="AE23" s="14"/>
      <c r="AF23" s="279">
        <v>903870</v>
      </c>
      <c r="AG23" s="62"/>
      <c r="AH23" s="114">
        <v>681266280802</v>
      </c>
      <c r="AI23" s="62"/>
      <c r="AJ23" s="114">
        <f t="shared" si="1"/>
        <v>647027412791.71667</v>
      </c>
      <c r="AK23" s="14"/>
      <c r="AL23" s="93">
        <f t="shared" si="0"/>
        <v>6.3611534440384712E-2</v>
      </c>
      <c r="AN23" s="100"/>
    </row>
    <row r="24" spans="1:41" s="54" customFormat="1" ht="30" customHeight="1" x14ac:dyDescent="0.2">
      <c r="A24" s="308" t="s">
        <v>172</v>
      </c>
      <c r="B24" s="308"/>
      <c r="D24" s="125" t="s">
        <v>37</v>
      </c>
      <c r="E24" s="62"/>
      <c r="F24" s="125" t="s">
        <v>37</v>
      </c>
      <c r="G24" s="62"/>
      <c r="H24" s="125" t="s">
        <v>127</v>
      </c>
      <c r="I24" s="62"/>
      <c r="J24" s="125" t="s">
        <v>175</v>
      </c>
      <c r="L24" s="126">
        <v>0</v>
      </c>
      <c r="M24" s="124"/>
      <c r="N24" s="126">
        <v>0</v>
      </c>
      <c r="P24" s="114">
        <v>342205</v>
      </c>
      <c r="Q24" s="62"/>
      <c r="R24" s="114">
        <v>244500594018</v>
      </c>
      <c r="S24" s="62"/>
      <c r="T24" s="114">
        <v>253527944729.71875</v>
      </c>
      <c r="U24" s="62"/>
      <c r="V24" s="157">
        <v>23000</v>
      </c>
      <c r="W24" s="156"/>
      <c r="X24" s="157">
        <v>17092097380</v>
      </c>
      <c r="Y24" s="88"/>
      <c r="Z24" s="157">
        <v>258077</v>
      </c>
      <c r="AA24" s="156"/>
      <c r="AB24" s="157">
        <v>192074441586</v>
      </c>
      <c r="AC24" s="62"/>
      <c r="AD24" s="114">
        <f t="shared" si="2"/>
        <v>107128</v>
      </c>
      <c r="AE24" s="62"/>
      <c r="AF24" s="279">
        <v>749100</v>
      </c>
      <c r="AG24" s="62"/>
      <c r="AH24" s="114">
        <v>76734715693</v>
      </c>
      <c r="AI24" s="62"/>
      <c r="AJ24" s="114">
        <f>AF24*AD24*(1-0.00018125)</f>
        <v>80235039562.755005</v>
      </c>
      <c r="AK24" s="62"/>
      <c r="AL24" s="47">
        <f t="shared" si="0"/>
        <v>7.8881881687983425E-3</v>
      </c>
      <c r="AN24" s="98"/>
      <c r="AO24" s="281"/>
    </row>
    <row r="25" spans="1:41" s="54" customFormat="1" ht="30" customHeight="1" x14ac:dyDescent="0.2">
      <c r="A25" s="310" t="s">
        <v>108</v>
      </c>
      <c r="B25" s="310"/>
      <c r="D25" s="125" t="s">
        <v>37</v>
      </c>
      <c r="E25" s="62"/>
      <c r="F25" s="125" t="s">
        <v>37</v>
      </c>
      <c r="G25" s="62"/>
      <c r="H25" s="125" t="s">
        <v>239</v>
      </c>
      <c r="I25" s="62"/>
      <c r="J25" s="125" t="s">
        <v>240</v>
      </c>
      <c r="L25" s="126">
        <v>0</v>
      </c>
      <c r="M25" s="124"/>
      <c r="N25" s="126">
        <v>0</v>
      </c>
      <c r="P25" s="114">
        <v>94158</v>
      </c>
      <c r="Q25" s="62"/>
      <c r="R25" s="114">
        <v>73597814178</v>
      </c>
      <c r="S25" s="62"/>
      <c r="T25" s="114">
        <v>74470185731.930618</v>
      </c>
      <c r="U25" s="62"/>
      <c r="V25" s="157">
        <v>0</v>
      </c>
      <c r="W25" s="156"/>
      <c r="X25" s="157">
        <v>0</v>
      </c>
      <c r="Y25" s="88"/>
      <c r="Z25" s="157">
        <v>85205</v>
      </c>
      <c r="AA25" s="156"/>
      <c r="AB25" s="157">
        <v>68004657490</v>
      </c>
      <c r="AC25" s="62"/>
      <c r="AD25" s="114">
        <f t="shared" si="2"/>
        <v>8953</v>
      </c>
      <c r="AE25" s="62"/>
      <c r="AF25" s="279">
        <v>809910</v>
      </c>
      <c r="AG25" s="62"/>
      <c r="AH25" s="114">
        <v>6998037664</v>
      </c>
      <c r="AI25" s="62"/>
      <c r="AJ25" s="114">
        <f>AF25*AD25*(1-0.00018125)</f>
        <v>7249809963.7333126</v>
      </c>
      <c r="AK25" s="62"/>
      <c r="AL25" s="47">
        <f t="shared" si="0"/>
        <v>7.1275424669328615E-4</v>
      </c>
      <c r="AN25" s="98"/>
      <c r="AO25" s="281"/>
    </row>
    <row r="26" spans="1:41" s="54" customFormat="1" ht="30" customHeight="1" x14ac:dyDescent="0.2">
      <c r="A26" s="308" t="s">
        <v>231</v>
      </c>
      <c r="B26" s="308"/>
      <c r="D26" s="125" t="s">
        <v>37</v>
      </c>
      <c r="E26" s="62"/>
      <c r="F26" s="125" t="s">
        <v>37</v>
      </c>
      <c r="G26" s="62"/>
      <c r="H26" s="125" t="s">
        <v>232</v>
      </c>
      <c r="I26" s="62"/>
      <c r="J26" s="125" t="s">
        <v>41</v>
      </c>
      <c r="L26" s="126">
        <v>0</v>
      </c>
      <c r="M26" s="124"/>
      <c r="N26" s="126">
        <v>0</v>
      </c>
      <c r="P26" s="114">
        <v>50000</v>
      </c>
      <c r="Q26" s="62"/>
      <c r="R26" s="114">
        <v>28555174687</v>
      </c>
      <c r="S26" s="62"/>
      <c r="T26" s="114">
        <v>28744789062.5</v>
      </c>
      <c r="U26" s="62"/>
      <c r="V26" s="157">
        <v>0</v>
      </c>
      <c r="W26" s="156"/>
      <c r="X26" s="157">
        <v>0</v>
      </c>
      <c r="Y26" s="88"/>
      <c r="Z26" s="157">
        <v>50000</v>
      </c>
      <c r="AA26" s="156"/>
      <c r="AB26" s="157">
        <v>28756286980</v>
      </c>
      <c r="AC26" s="62"/>
      <c r="AD26" s="114">
        <f t="shared" si="2"/>
        <v>0</v>
      </c>
      <c r="AE26" s="62"/>
      <c r="AF26" s="279">
        <v>0</v>
      </c>
      <c r="AG26" s="62"/>
      <c r="AH26" s="114">
        <v>0</v>
      </c>
      <c r="AI26" s="62"/>
      <c r="AJ26" s="114">
        <f>AF26*AD26*(1-0.00018125)</f>
        <v>0</v>
      </c>
      <c r="AK26" s="62"/>
      <c r="AL26" s="47">
        <f t="shared" si="0"/>
        <v>0</v>
      </c>
      <c r="AN26" s="98"/>
      <c r="AO26" s="281"/>
    </row>
    <row r="27" spans="1:41" s="22" customFormat="1" ht="30" customHeight="1" thickBot="1" x14ac:dyDescent="0.3">
      <c r="A27" s="305" t="s">
        <v>12</v>
      </c>
      <c r="B27" s="305"/>
      <c r="D27" s="94"/>
      <c r="E27" s="59"/>
      <c r="F27" s="94"/>
      <c r="G27" s="59"/>
      <c r="H27" s="94"/>
      <c r="I27" s="59"/>
      <c r="J27" s="94"/>
      <c r="K27" s="59"/>
      <c r="L27" s="94"/>
      <c r="M27" s="59"/>
      <c r="N27" s="94"/>
      <c r="O27" s="59"/>
      <c r="P27" s="115">
        <f>SUM(P8:P26)</f>
        <v>5772328</v>
      </c>
      <c r="Q27" s="82"/>
      <c r="R27" s="115">
        <f>SUM(R8:R26)</f>
        <v>4548538469697</v>
      </c>
      <c r="S27" s="82"/>
      <c r="T27" s="115">
        <f>SUM(T8:T26)</f>
        <v>4701391952850.5469</v>
      </c>
      <c r="U27" s="82"/>
      <c r="V27" s="115">
        <f>SUM(V8:V26)</f>
        <v>1383734</v>
      </c>
      <c r="W27" s="82"/>
      <c r="X27" s="115">
        <f>SUM(X8:X26)</f>
        <v>1086329954450</v>
      </c>
      <c r="Y27" s="82"/>
      <c r="Z27" s="115">
        <f>SUM(Z8:Z26)</f>
        <v>1322802</v>
      </c>
      <c r="AA27" s="82"/>
      <c r="AB27" s="115">
        <f>SUM(AB8:AB26)</f>
        <v>1073375316320</v>
      </c>
      <c r="AC27" s="82"/>
      <c r="AD27" s="115">
        <f>SUM(AD8:AD26)</f>
        <v>5833260</v>
      </c>
      <c r="AE27" s="20"/>
      <c r="AF27" s="170"/>
      <c r="AG27" s="82"/>
      <c r="AH27" s="115">
        <f>SUM(AH8:AH26)</f>
        <v>4616389777722</v>
      </c>
      <c r="AI27" s="82"/>
      <c r="AJ27" s="115">
        <f>SUM(AJ8:AJ26)</f>
        <v>4712308262121.5361</v>
      </c>
      <c r="AK27" s="20"/>
      <c r="AL27" s="168">
        <f>SUM(AL8:AL26)</f>
        <v>0.46328355396303394</v>
      </c>
      <c r="AO27" s="46"/>
    </row>
  </sheetData>
  <mergeCells count="40">
    <mergeCell ref="A1:AL1"/>
    <mergeCell ref="A2:AL2"/>
    <mergeCell ref="A3:AL3"/>
    <mergeCell ref="A5:O5"/>
    <mergeCell ref="P5:T5"/>
    <mergeCell ref="V5:AB5"/>
    <mergeCell ref="AD5:AL5"/>
    <mergeCell ref="A4:AL4"/>
    <mergeCell ref="V6:X6"/>
    <mergeCell ref="Z6:AB6"/>
    <mergeCell ref="A7:B7"/>
    <mergeCell ref="A8:B8"/>
    <mergeCell ref="A9:B9"/>
    <mergeCell ref="L6:L7"/>
    <mergeCell ref="D6:D7"/>
    <mergeCell ref="F6:F7"/>
    <mergeCell ref="H6:H7"/>
    <mergeCell ref="J6:J7"/>
    <mergeCell ref="N6:N7"/>
    <mergeCell ref="P6:P7"/>
    <mergeCell ref="R6:R7"/>
    <mergeCell ref="T6:T7"/>
    <mergeCell ref="A10:B10"/>
    <mergeCell ref="A12:B12"/>
    <mergeCell ref="A14:B14"/>
    <mergeCell ref="A15:B15"/>
    <mergeCell ref="A11:B11"/>
    <mergeCell ref="A13:B13"/>
    <mergeCell ref="A27:B27"/>
    <mergeCell ref="A16:B16"/>
    <mergeCell ref="A17:B17"/>
    <mergeCell ref="A18:B18"/>
    <mergeCell ref="A19:B19"/>
    <mergeCell ref="A20:B20"/>
    <mergeCell ref="A21:B21"/>
    <mergeCell ref="A22:B22"/>
    <mergeCell ref="A24:B24"/>
    <mergeCell ref="A23:B23"/>
    <mergeCell ref="A26:B26"/>
    <mergeCell ref="A25:B25"/>
  </mergeCells>
  <pageMargins left="0.39" right="0.39" top="0.39" bottom="0.39" header="0" footer="0"/>
  <pageSetup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Q11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 x14ac:dyDescent="0.45"/>
  <cols>
    <col min="1" max="1" width="9" style="49" bestFit="1" customWidth="1"/>
    <col min="2" max="2" width="5.140625" style="49" customWidth="1"/>
    <col min="3" max="3" width="1.28515625" style="49" customWidth="1"/>
    <col min="4" max="4" width="19.7109375" style="49" customWidth="1"/>
    <col min="5" max="5" width="1.28515625" style="49" customWidth="1"/>
    <col min="6" max="6" width="29.140625" style="49" bestFit="1" customWidth="1"/>
    <col min="7" max="7" width="1.28515625" style="49" customWidth="1"/>
    <col min="8" max="8" width="13.7109375" style="49" bestFit="1" customWidth="1"/>
    <col min="9" max="9" width="1.28515625" style="49" customWidth="1"/>
    <col min="10" max="10" width="10.42578125" style="49" customWidth="1"/>
    <col min="11" max="11" width="9.140625" style="49" customWidth="1"/>
    <col min="12" max="12" width="1.28515625" style="49" customWidth="1"/>
    <col min="13" max="13" width="29.5703125" style="49" customWidth="1"/>
    <col min="14" max="14" width="1.28515625" style="49" customWidth="1"/>
    <col min="15" max="15" width="14.28515625" style="49" customWidth="1"/>
    <col min="16" max="16" width="1.28515625" style="49" customWidth="1"/>
    <col min="17" max="17" width="23.7109375" style="49" customWidth="1"/>
    <col min="18" max="18" width="0.28515625" style="49" customWidth="1"/>
    <col min="19" max="16384" width="9.140625" style="49"/>
  </cols>
  <sheetData>
    <row r="1" spans="1:17" ht="30" customHeight="1" x14ac:dyDescent="0.45">
      <c r="A1" s="305" t="s">
        <v>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</row>
    <row r="2" spans="1:17" ht="30" customHeight="1" x14ac:dyDescent="0.45">
      <c r="A2" s="305" t="s">
        <v>89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</row>
    <row r="3" spans="1:17" ht="30" customHeight="1" x14ac:dyDescent="0.45">
      <c r="A3" s="305" t="s">
        <v>242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</row>
    <row r="4" spans="1:17" s="50" customFormat="1" ht="30" customHeight="1" x14ac:dyDescent="0.45">
      <c r="A4" s="304" t="s">
        <v>164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</row>
    <row r="5" spans="1:17" ht="30" customHeight="1" x14ac:dyDescent="0.45">
      <c r="A5" s="305" t="s">
        <v>111</v>
      </c>
      <c r="B5" s="305"/>
      <c r="D5" s="305" t="s">
        <v>112</v>
      </c>
      <c r="F5" s="305" t="s">
        <v>113</v>
      </c>
      <c r="H5" s="305" t="s">
        <v>22</v>
      </c>
      <c r="J5" s="305" t="s">
        <v>114</v>
      </c>
      <c r="K5" s="305"/>
      <c r="M5" s="323" t="s">
        <v>109</v>
      </c>
      <c r="O5" s="305" t="s">
        <v>115</v>
      </c>
      <c r="Q5" s="323" t="s">
        <v>110</v>
      </c>
    </row>
    <row r="6" spans="1:17" ht="19.5" customHeight="1" x14ac:dyDescent="0.45">
      <c r="A6" s="324"/>
      <c r="B6" s="324"/>
      <c r="D6" s="324"/>
      <c r="F6" s="324"/>
      <c r="H6" s="325"/>
      <c r="J6" s="324"/>
      <c r="K6" s="324"/>
      <c r="M6" s="323"/>
      <c r="O6" s="324"/>
      <c r="Q6" s="323"/>
    </row>
    <row r="7" spans="1:17" s="41" customFormat="1" ht="30" customHeight="1" x14ac:dyDescent="0.2">
      <c r="A7" s="321" t="s">
        <v>116</v>
      </c>
      <c r="B7" s="321"/>
      <c r="D7" s="321" t="s">
        <v>116</v>
      </c>
      <c r="F7" s="51" t="s">
        <v>142</v>
      </c>
      <c r="H7" s="105">
        <v>450000</v>
      </c>
      <c r="I7" s="106"/>
      <c r="J7" s="320">
        <v>450000000000</v>
      </c>
      <c r="K7" s="320"/>
      <c r="L7" s="106"/>
      <c r="M7" s="289">
        <v>2182191780</v>
      </c>
      <c r="N7" s="106"/>
      <c r="O7" s="107">
        <v>1000000</v>
      </c>
      <c r="Q7" s="110">
        <v>0.32</v>
      </c>
    </row>
    <row r="8" spans="1:17" s="41" customFormat="1" ht="30" customHeight="1" x14ac:dyDescent="0.2">
      <c r="A8" s="322"/>
      <c r="B8" s="322"/>
      <c r="D8" s="322"/>
      <c r="F8" s="41" t="s">
        <v>143</v>
      </c>
      <c r="H8" s="107">
        <v>200000</v>
      </c>
      <c r="I8" s="106"/>
      <c r="J8" s="319">
        <v>200000000000</v>
      </c>
      <c r="K8" s="319"/>
      <c r="L8" s="106"/>
      <c r="M8" s="290">
        <v>1652054790</v>
      </c>
      <c r="N8" s="106"/>
      <c r="O8" s="107">
        <v>1000000</v>
      </c>
      <c r="Q8" s="240">
        <v>0.33</v>
      </c>
    </row>
    <row r="9" spans="1:17" s="41" customFormat="1" ht="30" customHeight="1" x14ac:dyDescent="0.2">
      <c r="A9" s="322"/>
      <c r="B9" s="322"/>
      <c r="D9" s="322"/>
      <c r="F9" s="41" t="s">
        <v>47</v>
      </c>
      <c r="H9" s="107">
        <v>500000</v>
      </c>
      <c r="I9" s="106"/>
      <c r="J9" s="319">
        <v>500000000000</v>
      </c>
      <c r="K9" s="319"/>
      <c r="L9" s="106"/>
      <c r="M9" s="290">
        <v>4940573760</v>
      </c>
      <c r="N9" s="106"/>
      <c r="O9" s="107">
        <v>1000000</v>
      </c>
      <c r="Q9" s="110">
        <v>0.38</v>
      </c>
    </row>
    <row r="10" spans="1:17" ht="30" customHeight="1" x14ac:dyDescent="0.45">
      <c r="A10" s="322"/>
      <c r="B10" s="322"/>
      <c r="D10" s="322"/>
      <c r="F10" s="41" t="s">
        <v>168</v>
      </c>
      <c r="H10" s="107">
        <v>500000</v>
      </c>
      <c r="I10" s="108"/>
      <c r="J10" s="319">
        <v>500000000000</v>
      </c>
      <c r="K10" s="319"/>
      <c r="L10" s="108"/>
      <c r="M10" s="290">
        <v>3171875000</v>
      </c>
      <c r="N10" s="108"/>
      <c r="O10" s="107">
        <v>1000000</v>
      </c>
      <c r="Q10" s="111">
        <v>0.379</v>
      </c>
    </row>
    <row r="11" spans="1:17" ht="30" customHeight="1" x14ac:dyDescent="0.45">
      <c r="A11" s="322"/>
      <c r="B11" s="322"/>
      <c r="D11" s="322"/>
      <c r="F11" s="41" t="s">
        <v>176</v>
      </c>
      <c r="H11" s="107">
        <v>500000</v>
      </c>
      <c r="I11" s="109"/>
      <c r="J11" s="319">
        <v>500000000000</v>
      </c>
      <c r="K11" s="319"/>
      <c r="L11" s="109"/>
      <c r="M11" s="290">
        <v>5054794530</v>
      </c>
      <c r="N11" s="109"/>
      <c r="O11" s="107">
        <v>1000000</v>
      </c>
      <c r="Q11" s="112">
        <v>0.40899999999999997</v>
      </c>
    </row>
  </sheetData>
  <mergeCells count="19">
    <mergeCell ref="A1:Q1"/>
    <mergeCell ref="A2:Q2"/>
    <mergeCell ref="A3:Q3"/>
    <mergeCell ref="M5:M6"/>
    <mergeCell ref="Q5:Q6"/>
    <mergeCell ref="A4:Q4"/>
    <mergeCell ref="O5:O6"/>
    <mergeCell ref="A5:B6"/>
    <mergeCell ref="D5:D6"/>
    <mergeCell ref="F5:F6"/>
    <mergeCell ref="H5:H6"/>
    <mergeCell ref="J5:K6"/>
    <mergeCell ref="J10:K10"/>
    <mergeCell ref="J7:K7"/>
    <mergeCell ref="J8:K8"/>
    <mergeCell ref="J9:K9"/>
    <mergeCell ref="A7:B11"/>
    <mergeCell ref="D7:D11"/>
    <mergeCell ref="J11:K11"/>
  </mergeCells>
  <pageMargins left="0.39" right="0.39" top="0.39" bottom="0.39" header="0" footer="0"/>
  <pageSetup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</sheetPr>
  <dimension ref="A1:N9"/>
  <sheetViews>
    <sheetView rightToLeft="1" view="pageBreakPreview" zoomScale="120" zoomScaleNormal="100" zoomScaleSheetLayoutView="120" workbookViewId="0">
      <selection activeCell="K9" sqref="K9"/>
    </sheetView>
  </sheetViews>
  <sheetFormatPr defaultRowHeight="30" customHeight="1" x14ac:dyDescent="0.2"/>
  <cols>
    <col min="1" max="1" width="29.85546875" style="12" customWidth="1"/>
    <col min="2" max="2" width="0.5703125" style="12" customWidth="1"/>
    <col min="3" max="3" width="12.42578125" style="12" customWidth="1"/>
    <col min="4" max="4" width="0.5703125" style="12" customWidth="1"/>
    <col min="5" max="5" width="15.5703125" style="12" customWidth="1"/>
    <col min="6" max="6" width="0.42578125" style="12" customWidth="1"/>
    <col min="7" max="7" width="13" style="12" customWidth="1"/>
    <col min="8" max="8" width="0.42578125" style="12" customWidth="1"/>
    <col min="9" max="9" width="13" style="12" customWidth="1"/>
    <col min="10" max="10" width="0.5703125" style="12" customWidth="1"/>
    <col min="11" max="11" width="21" style="12" customWidth="1"/>
    <col min="12" max="12" width="0.42578125" style="12" customWidth="1"/>
    <col min="13" max="13" width="14.85546875" style="12" bestFit="1" customWidth="1"/>
    <col min="14" max="14" width="19.5703125" style="12" customWidth="1"/>
    <col min="15" max="16384" width="9.140625" style="12"/>
  </cols>
  <sheetData>
    <row r="1" spans="1:14" ht="30" customHeight="1" x14ac:dyDescent="0.2">
      <c r="A1" s="305" t="s">
        <v>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</row>
    <row r="2" spans="1:14" ht="30" customHeight="1" x14ac:dyDescent="0.2">
      <c r="A2" s="305" t="s">
        <v>1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</row>
    <row r="3" spans="1:14" ht="30" customHeight="1" x14ac:dyDescent="0.2">
      <c r="A3" s="305" t="s">
        <v>242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</row>
    <row r="4" spans="1:14" s="13" customFormat="1" ht="30" customHeight="1" x14ac:dyDescent="0.2">
      <c r="A4" s="304" t="s">
        <v>67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</row>
    <row r="5" spans="1:14" s="13" customFormat="1" ht="30" customHeight="1" x14ac:dyDescent="0.2">
      <c r="A5" s="304" t="s">
        <v>68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</row>
    <row r="6" spans="1:14" ht="9" customHeight="1" x14ac:dyDescent="0.2"/>
    <row r="7" spans="1:14" ht="30" customHeight="1" x14ac:dyDescent="0.2">
      <c r="C7" s="325" t="s">
        <v>243</v>
      </c>
      <c r="D7" s="325"/>
      <c r="E7" s="325"/>
      <c r="F7" s="325"/>
      <c r="G7" s="325"/>
      <c r="H7" s="325"/>
      <c r="I7" s="325"/>
      <c r="J7" s="325"/>
      <c r="K7" s="325"/>
      <c r="L7" s="325"/>
      <c r="M7" s="325"/>
    </row>
    <row r="8" spans="1:14" ht="42" x14ac:dyDescent="0.2">
      <c r="A8" s="1" t="s">
        <v>69</v>
      </c>
      <c r="C8" s="17" t="s">
        <v>6</v>
      </c>
      <c r="E8" s="17" t="s">
        <v>70</v>
      </c>
      <c r="G8" s="28" t="s">
        <v>71</v>
      </c>
      <c r="I8" s="17" t="s">
        <v>72</v>
      </c>
      <c r="K8" s="28" t="s">
        <v>73</v>
      </c>
      <c r="M8" s="9" t="s">
        <v>140</v>
      </c>
    </row>
    <row r="9" spans="1:14" ht="30" customHeight="1" x14ac:dyDescent="0.2">
      <c r="A9" s="178" t="s">
        <v>62</v>
      </c>
      <c r="B9" s="179"/>
      <c r="C9" s="180">
        <v>200000</v>
      </c>
      <c r="D9" s="23"/>
      <c r="E9" s="180">
        <v>1080000</v>
      </c>
      <c r="F9" s="23"/>
      <c r="G9" s="180">
        <v>1000000</v>
      </c>
      <c r="H9" s="23"/>
      <c r="I9" s="278">
        <f>(G9-E9)/G9</f>
        <v>-0.08</v>
      </c>
      <c r="J9" s="23"/>
      <c r="K9" s="24">
        <v>199963750000</v>
      </c>
      <c r="L9" s="179"/>
      <c r="M9" s="10" t="s">
        <v>141</v>
      </c>
      <c r="N9" s="36"/>
    </row>
  </sheetData>
  <mergeCells count="6">
    <mergeCell ref="A1:M1"/>
    <mergeCell ref="C7:M7"/>
    <mergeCell ref="A5:M5"/>
    <mergeCell ref="A4:M4"/>
    <mergeCell ref="A2:M2"/>
    <mergeCell ref="A3:M3"/>
  </mergeCells>
  <pageMargins left="0.39" right="0.39" top="0.39" bottom="0.39" header="0" footer="0"/>
  <pageSetup scale="8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  <pageSetUpPr fitToPage="1"/>
  </sheetPr>
  <dimension ref="A1:AV11"/>
  <sheetViews>
    <sheetView rightToLeft="1" view="pageBreakPreview" zoomScaleNormal="100" zoomScaleSheetLayoutView="100" workbookViewId="0">
      <selection activeCell="AV1" sqref="AV1"/>
    </sheetView>
  </sheetViews>
  <sheetFormatPr defaultRowHeight="30" customHeight="1" x14ac:dyDescent="0.2"/>
  <cols>
    <col min="1" max="1" width="32.42578125" style="12" customWidth="1"/>
    <col min="2" max="2" width="13" style="12" customWidth="1"/>
    <col min="3" max="3" width="1.28515625" style="12" customWidth="1"/>
    <col min="4" max="4" width="13" style="12" customWidth="1"/>
    <col min="5" max="5" width="1.28515625" style="12" customWidth="1"/>
    <col min="6" max="6" width="6.42578125" style="12" customWidth="1"/>
    <col min="7" max="7" width="1.28515625" style="12" customWidth="1"/>
    <col min="8" max="8" width="5.140625" style="12" customWidth="1"/>
    <col min="9" max="9" width="1.28515625" style="12" customWidth="1"/>
    <col min="10" max="10" width="9.140625" style="12" customWidth="1"/>
    <col min="11" max="11" width="1.28515625" style="12" customWidth="1"/>
    <col min="12" max="12" width="2.5703125" style="12" customWidth="1"/>
    <col min="13" max="13" width="1.28515625" style="12" customWidth="1"/>
    <col min="14" max="14" width="9.140625" style="12" customWidth="1"/>
    <col min="15" max="15" width="1.28515625" style="12" customWidth="1"/>
    <col min="16" max="16" width="2.5703125" style="12" customWidth="1"/>
    <col min="17" max="19" width="1.28515625" style="12" customWidth="1"/>
    <col min="20" max="20" width="6.42578125" style="12" customWidth="1"/>
    <col min="21" max="21" width="1.28515625" style="12" customWidth="1"/>
    <col min="22" max="22" width="2.5703125" style="12" customWidth="1"/>
    <col min="23" max="25" width="1.28515625" style="12" customWidth="1"/>
    <col min="26" max="26" width="6.42578125" style="12" customWidth="1"/>
    <col min="27" max="27" width="1.28515625" style="12" customWidth="1"/>
    <col min="28" max="28" width="2.5703125" style="12" customWidth="1"/>
    <col min="29" max="31" width="1.28515625" style="12" customWidth="1"/>
    <col min="32" max="32" width="9.140625" style="12" customWidth="1"/>
    <col min="33" max="33" width="1.28515625" style="12" customWidth="1"/>
    <col min="34" max="34" width="2.5703125" style="12" customWidth="1"/>
    <col min="35" max="35" width="1.28515625" style="12" customWidth="1"/>
    <col min="36" max="36" width="9.140625" style="12" customWidth="1"/>
    <col min="37" max="37" width="1.28515625" style="12" customWidth="1"/>
    <col min="38" max="38" width="2.5703125" style="12" customWidth="1"/>
    <col min="39" max="39" width="1.28515625" style="12" customWidth="1"/>
    <col min="40" max="40" width="9.140625" style="12" customWidth="1"/>
    <col min="41" max="41" width="1.28515625" style="12" customWidth="1"/>
    <col min="42" max="42" width="2.5703125" style="12" customWidth="1"/>
    <col min="43" max="43" width="1.28515625" style="12" customWidth="1"/>
    <col min="44" max="44" width="11.7109375" style="12" customWidth="1"/>
    <col min="45" max="46" width="1.28515625" style="12" customWidth="1"/>
    <col min="47" max="47" width="13" style="12" customWidth="1"/>
    <col min="48" max="48" width="7.7109375" style="12" customWidth="1"/>
    <col min="49" max="49" width="0.28515625" style="12" customWidth="1"/>
    <col min="50" max="16384" width="9.140625" style="12"/>
  </cols>
  <sheetData>
    <row r="1" spans="1:48" ht="30" customHeight="1" x14ac:dyDescent="0.2">
      <c r="A1" s="305" t="s">
        <v>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  <c r="AG1" s="305"/>
      <c r="AH1" s="305"/>
      <c r="AI1" s="305"/>
      <c r="AJ1" s="305"/>
      <c r="AK1" s="305"/>
      <c r="AL1" s="305"/>
      <c r="AM1" s="305"/>
      <c r="AN1" s="305"/>
      <c r="AO1" s="305"/>
      <c r="AP1" s="305"/>
      <c r="AQ1" s="305"/>
      <c r="AR1" s="305"/>
      <c r="AS1" s="305"/>
      <c r="AT1" s="305"/>
      <c r="AU1" s="305"/>
      <c r="AV1" s="18"/>
    </row>
    <row r="2" spans="1:48" ht="30" customHeight="1" x14ac:dyDescent="0.2">
      <c r="A2" s="305" t="s">
        <v>1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305"/>
      <c r="AG2" s="305"/>
      <c r="AH2" s="305"/>
      <c r="AI2" s="305"/>
      <c r="AJ2" s="305"/>
      <c r="AK2" s="305"/>
      <c r="AL2" s="305"/>
      <c r="AM2" s="305"/>
      <c r="AN2" s="305"/>
      <c r="AO2" s="305"/>
      <c r="AP2" s="305"/>
      <c r="AQ2" s="305"/>
      <c r="AR2" s="305"/>
      <c r="AS2" s="305"/>
      <c r="AT2" s="305"/>
      <c r="AU2" s="305"/>
      <c r="AV2" s="18"/>
    </row>
    <row r="3" spans="1:48" ht="30" customHeight="1" x14ac:dyDescent="0.2">
      <c r="A3" s="305" t="s">
        <v>242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5"/>
      <c r="AM3" s="305"/>
      <c r="AN3" s="305"/>
      <c r="AO3" s="305"/>
      <c r="AP3" s="305"/>
      <c r="AQ3" s="305"/>
      <c r="AR3" s="305"/>
      <c r="AS3" s="305"/>
      <c r="AT3" s="305"/>
      <c r="AU3" s="305"/>
      <c r="AV3" s="18"/>
    </row>
    <row r="4" spans="1:48" s="13" customFormat="1" ht="30" customHeight="1" x14ac:dyDescent="0.2">
      <c r="A4" s="304" t="s">
        <v>177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304"/>
      <c r="AM4" s="304"/>
      <c r="AN4" s="304"/>
      <c r="AO4" s="304"/>
      <c r="AP4" s="304"/>
      <c r="AQ4" s="304"/>
      <c r="AR4" s="304"/>
      <c r="AS4" s="304"/>
      <c r="AT4" s="304"/>
      <c r="AU4" s="304"/>
      <c r="AV4" s="304"/>
    </row>
    <row r="5" spans="1:48" ht="30" customHeight="1" x14ac:dyDescent="0.2">
      <c r="H5" s="306" t="s">
        <v>226</v>
      </c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B5" s="306" t="s">
        <v>243</v>
      </c>
      <c r="AC5" s="306"/>
      <c r="AD5" s="306"/>
      <c r="AE5" s="306"/>
      <c r="AF5" s="306"/>
      <c r="AG5" s="306"/>
      <c r="AH5" s="306"/>
      <c r="AI5" s="306"/>
      <c r="AJ5" s="306"/>
      <c r="AK5" s="306"/>
      <c r="AL5" s="306"/>
      <c r="AM5" s="306"/>
      <c r="AN5" s="306"/>
      <c r="AO5" s="306"/>
      <c r="AP5" s="306"/>
      <c r="AQ5" s="306"/>
      <c r="AR5" s="306"/>
    </row>
    <row r="6" spans="1:48" ht="36.75" customHeight="1" x14ac:dyDescent="0.2">
      <c r="A6" s="306" t="s">
        <v>13</v>
      </c>
      <c r="B6" s="306"/>
      <c r="C6" s="306"/>
      <c r="D6" s="306"/>
      <c r="E6" s="306"/>
      <c r="F6" s="306"/>
      <c r="H6" s="306" t="s">
        <v>14</v>
      </c>
      <c r="I6" s="306"/>
      <c r="J6" s="306"/>
      <c r="L6" s="306" t="s">
        <v>15</v>
      </c>
      <c r="M6" s="306"/>
      <c r="N6" s="306"/>
      <c r="P6" s="306" t="s">
        <v>16</v>
      </c>
      <c r="Q6" s="306"/>
      <c r="R6" s="306"/>
      <c r="S6" s="306"/>
      <c r="T6" s="306"/>
      <c r="V6" s="306" t="s">
        <v>17</v>
      </c>
      <c r="W6" s="306"/>
      <c r="X6" s="306"/>
      <c r="Y6" s="306"/>
      <c r="Z6" s="306"/>
      <c r="AB6" s="306" t="s">
        <v>14</v>
      </c>
      <c r="AC6" s="306"/>
      <c r="AD6" s="306"/>
      <c r="AE6" s="306"/>
      <c r="AF6" s="306"/>
      <c r="AH6" s="306" t="s">
        <v>15</v>
      </c>
      <c r="AI6" s="306"/>
      <c r="AJ6" s="306"/>
      <c r="AL6" s="306" t="s">
        <v>16</v>
      </c>
      <c r="AM6" s="306"/>
      <c r="AN6" s="306"/>
      <c r="AP6" s="306" t="s">
        <v>17</v>
      </c>
      <c r="AQ6" s="306"/>
      <c r="AR6" s="306"/>
    </row>
    <row r="7" spans="1:48" ht="38.25" customHeight="1" x14ac:dyDescent="0.2">
      <c r="A7" s="326"/>
      <c r="B7" s="326"/>
      <c r="C7" s="326"/>
      <c r="D7" s="326"/>
      <c r="E7" s="326"/>
      <c r="F7" s="326"/>
      <c r="H7" s="327"/>
      <c r="I7" s="327"/>
      <c r="J7" s="327"/>
      <c r="K7" s="14"/>
      <c r="L7" s="327"/>
      <c r="M7" s="327"/>
      <c r="N7" s="327"/>
      <c r="O7" s="14"/>
      <c r="P7" s="326"/>
      <c r="Q7" s="326"/>
      <c r="R7" s="326"/>
      <c r="S7" s="326"/>
      <c r="T7" s="326"/>
      <c r="U7" s="14"/>
      <c r="V7" s="330"/>
      <c r="W7" s="330"/>
      <c r="X7" s="330"/>
      <c r="Y7" s="330"/>
      <c r="Z7" s="330"/>
      <c r="AA7" s="14"/>
      <c r="AB7" s="327"/>
      <c r="AC7" s="327"/>
      <c r="AD7" s="327"/>
      <c r="AE7" s="327"/>
      <c r="AF7" s="327"/>
      <c r="AG7" s="14"/>
      <c r="AH7" s="327"/>
      <c r="AI7" s="327"/>
      <c r="AJ7" s="327"/>
      <c r="AK7" s="14"/>
      <c r="AL7" s="326"/>
      <c r="AM7" s="326"/>
      <c r="AN7" s="326"/>
      <c r="AO7" s="14"/>
      <c r="AP7" s="330"/>
      <c r="AQ7" s="330"/>
      <c r="AR7" s="330"/>
    </row>
    <row r="8" spans="1:48" s="13" customFormat="1" ht="30" customHeight="1" x14ac:dyDescent="0.2">
      <c r="A8" s="328" t="s">
        <v>18</v>
      </c>
      <c r="B8" s="328"/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  <c r="V8" s="328"/>
      <c r="W8" s="328"/>
      <c r="X8" s="328"/>
      <c r="Y8" s="328"/>
      <c r="Z8" s="328"/>
      <c r="AA8" s="328"/>
      <c r="AB8" s="328"/>
      <c r="AC8" s="328"/>
      <c r="AD8" s="328"/>
      <c r="AE8" s="328"/>
      <c r="AF8" s="328"/>
      <c r="AG8" s="328"/>
      <c r="AH8" s="328"/>
      <c r="AI8" s="328"/>
      <c r="AJ8" s="328"/>
      <c r="AK8" s="328"/>
      <c r="AL8" s="328"/>
      <c r="AM8" s="328"/>
      <c r="AN8" s="328"/>
      <c r="AO8" s="328"/>
      <c r="AP8" s="328"/>
      <c r="AQ8" s="328"/>
      <c r="AR8" s="328"/>
      <c r="AS8" s="328"/>
      <c r="AT8" s="328"/>
      <c r="AU8" s="328"/>
      <c r="AV8" s="328"/>
    </row>
    <row r="9" spans="1:48" ht="30" customHeight="1" x14ac:dyDescent="0.2">
      <c r="B9" s="306" t="s">
        <v>226</v>
      </c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6"/>
      <c r="V9" s="306"/>
      <c r="X9" s="306" t="s">
        <v>243</v>
      </c>
      <c r="Y9" s="306"/>
      <c r="Z9" s="306"/>
      <c r="AA9" s="306"/>
      <c r="AB9" s="306"/>
      <c r="AC9" s="306"/>
      <c r="AD9" s="306"/>
      <c r="AE9" s="306"/>
      <c r="AF9" s="306"/>
      <c r="AG9" s="306"/>
      <c r="AH9" s="306"/>
      <c r="AI9" s="306"/>
      <c r="AJ9" s="306"/>
      <c r="AK9" s="306"/>
      <c r="AL9" s="306"/>
      <c r="AM9" s="306"/>
      <c r="AN9" s="306"/>
      <c r="AO9" s="306"/>
      <c r="AP9" s="306"/>
      <c r="AQ9" s="306"/>
      <c r="AR9" s="306"/>
      <c r="AS9" s="306"/>
      <c r="AT9" s="306"/>
      <c r="AU9" s="306"/>
    </row>
    <row r="10" spans="1:48" ht="42" customHeight="1" x14ac:dyDescent="0.2">
      <c r="A10" s="1" t="s">
        <v>13</v>
      </c>
      <c r="B10" s="2" t="s">
        <v>19</v>
      </c>
      <c r="C10" s="26"/>
      <c r="D10" s="2" t="s">
        <v>20</v>
      </c>
      <c r="E10" s="26"/>
      <c r="F10" s="329" t="s">
        <v>21</v>
      </c>
      <c r="G10" s="329"/>
      <c r="H10" s="329"/>
      <c r="I10" s="26"/>
      <c r="J10" s="307" t="s">
        <v>22</v>
      </c>
      <c r="K10" s="307"/>
      <c r="L10" s="307"/>
      <c r="M10" s="26"/>
      <c r="N10" s="307" t="s">
        <v>15</v>
      </c>
      <c r="O10" s="307"/>
      <c r="P10" s="307"/>
      <c r="Q10" s="26"/>
      <c r="R10" s="307" t="s">
        <v>16</v>
      </c>
      <c r="S10" s="307"/>
      <c r="T10" s="307"/>
      <c r="U10" s="307"/>
      <c r="V10" s="307"/>
      <c r="X10" s="307" t="s">
        <v>19</v>
      </c>
      <c r="Y10" s="307"/>
      <c r="Z10" s="307"/>
      <c r="AA10" s="307"/>
      <c r="AB10" s="307"/>
      <c r="AC10" s="26"/>
      <c r="AD10" s="307" t="s">
        <v>20</v>
      </c>
      <c r="AE10" s="307"/>
      <c r="AF10" s="307"/>
      <c r="AG10" s="307"/>
      <c r="AH10" s="307"/>
      <c r="AI10" s="26"/>
      <c r="AJ10" s="329" t="s">
        <v>21</v>
      </c>
      <c r="AK10" s="329"/>
      <c r="AL10" s="329"/>
      <c r="AM10" s="26"/>
      <c r="AN10" s="307" t="s">
        <v>22</v>
      </c>
      <c r="AO10" s="307"/>
      <c r="AP10" s="307"/>
      <c r="AQ10" s="26"/>
      <c r="AR10" s="307" t="s">
        <v>15</v>
      </c>
      <c r="AS10" s="307"/>
      <c r="AT10" s="26"/>
      <c r="AU10" s="2" t="s">
        <v>16</v>
      </c>
    </row>
    <row r="11" spans="1:48" ht="37.5" customHeight="1" x14ac:dyDescent="0.2">
      <c r="A11" s="8"/>
      <c r="B11" s="8"/>
      <c r="C11" s="14"/>
      <c r="D11" s="8"/>
      <c r="E11" s="14"/>
      <c r="F11" s="326" t="s">
        <v>23</v>
      </c>
      <c r="G11" s="326"/>
      <c r="H11" s="326"/>
      <c r="I11" s="14"/>
      <c r="J11" s="327"/>
      <c r="K11" s="327"/>
      <c r="L11" s="327"/>
      <c r="M11" s="14"/>
      <c r="N11" s="327"/>
      <c r="O11" s="327"/>
      <c r="P11" s="327"/>
      <c r="Q11" s="14"/>
      <c r="R11" s="326"/>
      <c r="S11" s="326"/>
      <c r="T11" s="326"/>
      <c r="U11" s="326"/>
      <c r="V11" s="326"/>
      <c r="W11" s="14"/>
      <c r="X11" s="326"/>
      <c r="Y11" s="326"/>
      <c r="Z11" s="326"/>
      <c r="AA11" s="326"/>
      <c r="AB11" s="326"/>
      <c r="AC11" s="14"/>
      <c r="AD11" s="326"/>
      <c r="AE11" s="326"/>
      <c r="AF11" s="326"/>
      <c r="AG11" s="326"/>
      <c r="AH11" s="326"/>
      <c r="AI11" s="14"/>
      <c r="AJ11" s="326"/>
      <c r="AK11" s="326"/>
      <c r="AL11" s="326"/>
      <c r="AM11" s="14"/>
      <c r="AN11" s="327"/>
      <c r="AO11" s="327"/>
      <c r="AP11" s="327"/>
      <c r="AQ11" s="14"/>
      <c r="AR11" s="327"/>
      <c r="AS11" s="327"/>
      <c r="AT11" s="14"/>
      <c r="AU11" s="8"/>
    </row>
  </sheetData>
  <mergeCells count="48">
    <mergeCell ref="L7:N7"/>
    <mergeCell ref="P7:T7"/>
    <mergeCell ref="AL6:AN6"/>
    <mergeCell ref="AP6:AR6"/>
    <mergeCell ref="H5:Z5"/>
    <mergeCell ref="AB5:AR5"/>
    <mergeCell ref="AA4:AM4"/>
    <mergeCell ref="AN4:AV4"/>
    <mergeCell ref="V6:Z6"/>
    <mergeCell ref="AB6:AF6"/>
    <mergeCell ref="AH6:AJ6"/>
    <mergeCell ref="A1:AU1"/>
    <mergeCell ref="A2:AU2"/>
    <mergeCell ref="A3:AU3"/>
    <mergeCell ref="AB7:AF7"/>
    <mergeCell ref="AH7:AJ7"/>
    <mergeCell ref="AL7:AN7"/>
    <mergeCell ref="AP7:AR7"/>
    <mergeCell ref="A6:F6"/>
    <mergeCell ref="H6:J6"/>
    <mergeCell ref="L6:N6"/>
    <mergeCell ref="A7:F7"/>
    <mergeCell ref="H7:J7"/>
    <mergeCell ref="V7:Z7"/>
    <mergeCell ref="P6:T6"/>
    <mergeCell ref="A4:M4"/>
    <mergeCell ref="N4:Z4"/>
    <mergeCell ref="A8:AV8"/>
    <mergeCell ref="B9:V9"/>
    <mergeCell ref="X9:AU9"/>
    <mergeCell ref="F10:H10"/>
    <mergeCell ref="J10:L10"/>
    <mergeCell ref="N10:P10"/>
    <mergeCell ref="R10:V10"/>
    <mergeCell ref="X10:AB10"/>
    <mergeCell ref="AD10:AH10"/>
    <mergeCell ref="AJ10:AL10"/>
    <mergeCell ref="AN10:AP10"/>
    <mergeCell ref="AR10:AS10"/>
    <mergeCell ref="AD11:AH11"/>
    <mergeCell ref="AJ11:AL11"/>
    <mergeCell ref="AN11:AP11"/>
    <mergeCell ref="AR11:AS11"/>
    <mergeCell ref="F11:H11"/>
    <mergeCell ref="J11:L11"/>
    <mergeCell ref="N11:P11"/>
    <mergeCell ref="R11:V11"/>
    <mergeCell ref="X11:AB11"/>
  </mergeCells>
  <pageMargins left="0.39" right="0.39" top="0.39" bottom="0.39" header="0" footer="0"/>
  <pageSetup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249977111117893"/>
    <pageSetUpPr fitToPage="1"/>
  </sheetPr>
  <dimension ref="A1:AH30"/>
  <sheetViews>
    <sheetView rightToLeft="1" view="pageBreakPreview" zoomScaleNormal="100" zoomScaleSheetLayoutView="100" workbookViewId="0">
      <selection activeCell="Y27" sqref="Y27"/>
    </sheetView>
  </sheetViews>
  <sheetFormatPr defaultRowHeight="30" customHeight="1" x14ac:dyDescent="0.2"/>
  <cols>
    <col min="1" max="1" width="5.140625" style="12" customWidth="1"/>
    <col min="2" max="2" width="27.140625" style="12" customWidth="1"/>
    <col min="3" max="3" width="0.7109375" style="12" customWidth="1"/>
    <col min="4" max="4" width="2.5703125" style="54" customWidth="1"/>
    <col min="5" max="5" width="10.42578125" style="54" customWidth="1"/>
    <col min="6" max="6" width="0.7109375" style="12" customWidth="1"/>
    <col min="7" max="7" width="19.42578125" style="12" customWidth="1"/>
    <col min="8" max="8" width="0.5703125" style="12" customWidth="1"/>
    <col min="9" max="9" width="18.42578125" style="12" bestFit="1" customWidth="1"/>
    <col min="10" max="10" width="0.5703125" style="12" customWidth="1"/>
    <col min="11" max="11" width="13" style="12" customWidth="1"/>
    <col min="12" max="12" width="0.5703125" style="12" customWidth="1"/>
    <col min="13" max="13" width="18.42578125" style="12" bestFit="1" customWidth="1"/>
    <col min="14" max="14" width="0.28515625" style="12" customWidth="1"/>
    <col min="15" max="15" width="16.28515625" style="12" bestFit="1" customWidth="1"/>
    <col min="16" max="16" width="0.42578125" style="12" customWidth="1"/>
    <col min="17" max="17" width="17" style="12" bestFit="1" customWidth="1"/>
    <col min="18" max="18" width="0.5703125" style="12" customWidth="1"/>
    <col min="19" max="19" width="12.7109375" style="12" customWidth="1"/>
    <col min="20" max="20" width="0.7109375" style="12" customWidth="1"/>
    <col min="21" max="21" width="14.140625" style="54" customWidth="1"/>
    <col min="22" max="22" width="0.5703125" style="54" customWidth="1"/>
    <col min="23" max="23" width="20.42578125" style="54" bestFit="1" customWidth="1"/>
    <col min="24" max="24" width="0.7109375" style="54" customWidth="1"/>
    <col min="25" max="25" width="18" style="54" customWidth="1"/>
    <col min="26" max="26" width="0.7109375" style="54" customWidth="1"/>
    <col min="27" max="27" width="14.140625" style="54" customWidth="1"/>
    <col min="28" max="28" width="0.28515625" style="12" customWidth="1"/>
    <col min="29" max="29" width="20.7109375" style="12" hidden="1" customWidth="1"/>
    <col min="30" max="30" width="20.5703125" style="30" bestFit="1" customWidth="1"/>
    <col min="31" max="32" width="18.7109375" style="100" bestFit="1" customWidth="1"/>
    <col min="33" max="33" width="9.5703125" style="100" bestFit="1" customWidth="1"/>
    <col min="34" max="16384" width="9.140625" style="12"/>
  </cols>
  <sheetData>
    <row r="1" spans="1:34" ht="30" customHeight="1" x14ac:dyDescent="0.2">
      <c r="A1" s="305" t="s">
        <v>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</row>
    <row r="2" spans="1:34" ht="30" customHeight="1" x14ac:dyDescent="0.2">
      <c r="A2" s="305" t="s">
        <v>1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</row>
    <row r="3" spans="1:34" ht="30" customHeight="1" x14ac:dyDescent="0.2">
      <c r="A3" s="305" t="s">
        <v>242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</row>
    <row r="4" spans="1:34" s="13" customFormat="1" ht="30" customHeight="1" x14ac:dyDescent="0.2">
      <c r="A4" s="304" t="s">
        <v>151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D4" s="44"/>
      <c r="AE4" s="119"/>
      <c r="AF4" s="119"/>
      <c r="AG4" s="119"/>
    </row>
    <row r="5" spans="1:34" ht="30" customHeight="1" x14ac:dyDescent="0.2">
      <c r="D5" s="121"/>
      <c r="E5" s="306" t="s">
        <v>226</v>
      </c>
      <c r="F5" s="306"/>
      <c r="G5" s="306"/>
      <c r="H5" s="306"/>
      <c r="I5" s="306"/>
      <c r="K5" s="337" t="s">
        <v>2</v>
      </c>
      <c r="L5" s="337"/>
      <c r="M5" s="337"/>
      <c r="N5" s="337"/>
      <c r="O5" s="337"/>
      <c r="P5" s="337"/>
      <c r="Q5" s="337"/>
      <c r="S5" s="306" t="s">
        <v>243</v>
      </c>
      <c r="T5" s="306"/>
      <c r="U5" s="306"/>
      <c r="V5" s="306"/>
      <c r="W5" s="306"/>
      <c r="X5" s="306"/>
      <c r="Y5" s="306"/>
      <c r="Z5" s="306"/>
      <c r="AA5" s="306"/>
    </row>
    <row r="6" spans="1:34" ht="30" customHeight="1" x14ac:dyDescent="0.2">
      <c r="D6" s="305" t="s">
        <v>27</v>
      </c>
      <c r="E6" s="305"/>
      <c r="F6" s="26"/>
      <c r="G6" s="336" t="s">
        <v>7</v>
      </c>
      <c r="H6" s="26"/>
      <c r="I6" s="336" t="s">
        <v>8</v>
      </c>
      <c r="K6" s="307" t="s">
        <v>24</v>
      </c>
      <c r="L6" s="307"/>
      <c r="M6" s="307"/>
      <c r="N6" s="26"/>
      <c r="O6" s="307" t="s">
        <v>25</v>
      </c>
      <c r="P6" s="307"/>
      <c r="Q6" s="307"/>
      <c r="S6" s="336" t="s">
        <v>6</v>
      </c>
      <c r="T6" s="26"/>
      <c r="U6" s="313" t="s">
        <v>171</v>
      </c>
      <c r="V6" s="80"/>
      <c r="W6" s="315" t="s">
        <v>7</v>
      </c>
      <c r="X6" s="80"/>
      <c r="Y6" s="315" t="s">
        <v>8</v>
      </c>
      <c r="Z6" s="80"/>
      <c r="AA6" s="313" t="s">
        <v>11</v>
      </c>
    </row>
    <row r="7" spans="1:34" ht="30" customHeight="1" x14ac:dyDescent="0.2">
      <c r="A7" s="306" t="s">
        <v>26</v>
      </c>
      <c r="B7" s="306"/>
      <c r="D7" s="305"/>
      <c r="E7" s="305"/>
      <c r="G7" s="324"/>
      <c r="I7" s="324"/>
      <c r="K7" s="2" t="s">
        <v>6</v>
      </c>
      <c r="L7" s="26"/>
      <c r="M7" s="2" t="s">
        <v>7</v>
      </c>
      <c r="O7" s="2" t="s">
        <v>6</v>
      </c>
      <c r="P7" s="26"/>
      <c r="Q7" s="2" t="s">
        <v>9</v>
      </c>
      <c r="S7" s="324"/>
      <c r="U7" s="314"/>
      <c r="W7" s="316"/>
      <c r="Y7" s="316"/>
      <c r="AA7" s="314"/>
    </row>
    <row r="8" spans="1:34" ht="30" customHeight="1" x14ac:dyDescent="0.2">
      <c r="A8" s="309" t="s">
        <v>219</v>
      </c>
      <c r="B8" s="309"/>
      <c r="C8" s="179"/>
      <c r="D8" s="335">
        <v>486982</v>
      </c>
      <c r="E8" s="335"/>
      <c r="F8" s="185"/>
      <c r="G8" s="186">
        <v>4875468990</v>
      </c>
      <c r="H8" s="185"/>
      <c r="I8" s="186">
        <v>7651130341</v>
      </c>
      <c r="J8" s="283">
        <v>6595634292</v>
      </c>
      <c r="K8" s="186">
        <v>49687</v>
      </c>
      <c r="L8" s="185"/>
      <c r="M8" s="186">
        <v>787058702</v>
      </c>
      <c r="N8" s="185"/>
      <c r="O8" s="186">
        <v>0</v>
      </c>
      <c r="P8" s="185"/>
      <c r="Q8" s="187">
        <v>0</v>
      </c>
      <c r="R8" s="185"/>
      <c r="S8" s="186">
        <f t="shared" ref="S8:S28" si="0">D8+K8-O8</f>
        <v>536669</v>
      </c>
      <c r="T8" s="185"/>
      <c r="U8" s="284">
        <v>15540</v>
      </c>
      <c r="V8" s="185"/>
      <c r="W8" s="186">
        <v>5662527692</v>
      </c>
      <c r="X8" s="185"/>
      <c r="Y8" s="186">
        <v>8329932704</v>
      </c>
      <c r="Z8" s="185"/>
      <c r="AA8" s="188">
        <f t="shared" ref="AA8:AA28" si="1">Y8/10171542291565</f>
        <v>8.1894490188649176E-4</v>
      </c>
      <c r="AC8" s="285">
        <v>7325921202288</v>
      </c>
    </row>
    <row r="9" spans="1:34" ht="30" customHeight="1" x14ac:dyDescent="0.2">
      <c r="A9" s="309" t="s">
        <v>218</v>
      </c>
      <c r="B9" s="309"/>
      <c r="C9" s="179"/>
      <c r="D9" s="332">
        <v>8828156</v>
      </c>
      <c r="E9" s="332"/>
      <c r="F9" s="185"/>
      <c r="G9" s="186">
        <v>98092204863</v>
      </c>
      <c r="H9" s="185"/>
      <c r="I9" s="186">
        <v>108369195821</v>
      </c>
      <c r="J9" s="185"/>
      <c r="K9" s="186">
        <v>0</v>
      </c>
      <c r="L9" s="185"/>
      <c r="M9" s="186">
        <v>0</v>
      </c>
      <c r="N9" s="185"/>
      <c r="O9" s="186">
        <v>0</v>
      </c>
      <c r="P9" s="185"/>
      <c r="Q9" s="186">
        <v>0</v>
      </c>
      <c r="R9" s="185"/>
      <c r="S9" s="186">
        <f t="shared" si="0"/>
        <v>8828156</v>
      </c>
      <c r="T9" s="185"/>
      <c r="U9" s="24">
        <v>12000</v>
      </c>
      <c r="V9" s="185"/>
      <c r="W9" s="186">
        <v>98092204863</v>
      </c>
      <c r="X9" s="185"/>
      <c r="Y9" s="186">
        <v>105812070777</v>
      </c>
      <c r="Z9" s="185"/>
      <c r="AA9" s="188">
        <f t="shared" si="1"/>
        <v>1.0402755820496096E-2</v>
      </c>
      <c r="AE9" s="189"/>
      <c r="AF9" s="189"/>
      <c r="AG9" s="189"/>
      <c r="AH9" s="190"/>
    </row>
    <row r="10" spans="1:34" ht="30" customHeight="1" x14ac:dyDescent="0.2">
      <c r="A10" s="309" t="s">
        <v>233</v>
      </c>
      <c r="B10" s="309"/>
      <c r="C10" s="179"/>
      <c r="D10" s="332">
        <v>4000000</v>
      </c>
      <c r="E10" s="332"/>
      <c r="F10" s="185"/>
      <c r="G10" s="186">
        <v>40000000000</v>
      </c>
      <c r="H10" s="185"/>
      <c r="I10" s="186">
        <v>39952500000</v>
      </c>
      <c r="J10" s="185"/>
      <c r="K10" s="186">
        <v>483236</v>
      </c>
      <c r="L10" s="185"/>
      <c r="M10" s="186">
        <v>4673072019</v>
      </c>
      <c r="N10" s="185"/>
      <c r="O10" s="186">
        <v>69104</v>
      </c>
      <c r="P10" s="185"/>
      <c r="Q10" s="186">
        <v>656398641</v>
      </c>
      <c r="R10" s="185"/>
      <c r="S10" s="186">
        <f t="shared" si="0"/>
        <v>4414132</v>
      </c>
      <c r="T10" s="185"/>
      <c r="U10" s="24">
        <v>9425</v>
      </c>
      <c r="V10" s="185"/>
      <c r="W10" s="186">
        <v>43984487263</v>
      </c>
      <c r="X10" s="185"/>
      <c r="Y10" s="186">
        <v>41553790307</v>
      </c>
      <c r="Z10" s="185"/>
      <c r="AA10" s="188">
        <f t="shared" si="1"/>
        <v>4.0852988775811798E-3</v>
      </c>
      <c r="AE10" s="189"/>
      <c r="AF10" s="189"/>
      <c r="AG10" s="189"/>
      <c r="AH10" s="190"/>
    </row>
    <row r="11" spans="1:34" ht="30" customHeight="1" x14ac:dyDescent="0.5">
      <c r="A11" s="309" t="s">
        <v>220</v>
      </c>
      <c r="B11" s="309"/>
      <c r="C11" s="179"/>
      <c r="D11" s="332">
        <v>740000</v>
      </c>
      <c r="E11" s="332"/>
      <c r="F11" s="24"/>
      <c r="G11" s="186">
        <v>10023814152</v>
      </c>
      <c r="H11" s="186"/>
      <c r="I11" s="186">
        <v>12232456688</v>
      </c>
      <c r="J11" s="186"/>
      <c r="K11" s="186">
        <v>0</v>
      </c>
      <c r="L11" s="185"/>
      <c r="M11" s="186">
        <v>0</v>
      </c>
      <c r="N11" s="185"/>
      <c r="O11" s="186">
        <v>0</v>
      </c>
      <c r="P11" s="185"/>
      <c r="Q11" s="186">
        <v>0</v>
      </c>
      <c r="R11" s="185"/>
      <c r="S11" s="186">
        <f t="shared" si="0"/>
        <v>740000</v>
      </c>
      <c r="T11" s="185"/>
      <c r="U11" s="24">
        <v>16230</v>
      </c>
      <c r="V11" s="185"/>
      <c r="W11" s="186">
        <v>10023814152</v>
      </c>
      <c r="X11" s="185"/>
      <c r="Y11" s="186">
        <v>11995937888</v>
      </c>
      <c r="Z11" s="185"/>
      <c r="AA11" s="188">
        <f t="shared" si="1"/>
        <v>1.1793627302663751E-3</v>
      </c>
      <c r="AC11" s="87"/>
      <c r="AE11" s="189"/>
      <c r="AF11" s="189"/>
      <c r="AG11" s="189"/>
    </row>
    <row r="12" spans="1:34" ht="30" customHeight="1" x14ac:dyDescent="0.5">
      <c r="A12" s="309" t="s">
        <v>221</v>
      </c>
      <c r="B12" s="309"/>
      <c r="C12" s="179"/>
      <c r="D12" s="332">
        <v>126834</v>
      </c>
      <c r="E12" s="332"/>
      <c r="F12" s="185"/>
      <c r="G12" s="186">
        <v>36942931473</v>
      </c>
      <c r="H12" s="186"/>
      <c r="I12" s="186">
        <v>32988353356</v>
      </c>
      <c r="J12" s="186"/>
      <c r="K12" s="186">
        <v>10000</v>
      </c>
      <c r="L12" s="185"/>
      <c r="M12" s="186">
        <v>2826875367</v>
      </c>
      <c r="N12" s="185"/>
      <c r="O12" s="186">
        <v>0</v>
      </c>
      <c r="P12" s="185"/>
      <c r="Q12" s="186">
        <v>0</v>
      </c>
      <c r="R12" s="185"/>
      <c r="S12" s="186">
        <f t="shared" si="0"/>
        <v>136834</v>
      </c>
      <c r="T12" s="185"/>
      <c r="U12" s="24">
        <v>259590</v>
      </c>
      <c r="V12" s="185"/>
      <c r="W12" s="186">
        <f>G12+M12</f>
        <v>39769806840</v>
      </c>
      <c r="X12" s="185"/>
      <c r="Y12" s="186">
        <v>35478557184</v>
      </c>
      <c r="Z12" s="185"/>
      <c r="AA12" s="188">
        <f t="shared" si="1"/>
        <v>3.4880214000015965E-3</v>
      </c>
      <c r="AC12" s="43"/>
      <c r="AE12" s="189"/>
      <c r="AF12" s="189"/>
      <c r="AG12" s="189"/>
    </row>
    <row r="13" spans="1:34" ht="30" customHeight="1" x14ac:dyDescent="0.5">
      <c r="A13" s="309" t="s">
        <v>222</v>
      </c>
      <c r="B13" s="309"/>
      <c r="C13" s="179"/>
      <c r="D13" s="332">
        <v>75513</v>
      </c>
      <c r="E13" s="332"/>
      <c r="F13" s="185"/>
      <c r="G13" s="186">
        <v>13263408965</v>
      </c>
      <c r="H13" s="186"/>
      <c r="I13" s="186">
        <v>12748805185</v>
      </c>
      <c r="J13" s="186"/>
      <c r="K13" s="186">
        <v>155812</v>
      </c>
      <c r="L13" s="185"/>
      <c r="M13" s="186">
        <v>26034159981</v>
      </c>
      <c r="N13" s="185"/>
      <c r="O13" s="186">
        <v>0</v>
      </c>
      <c r="P13" s="185"/>
      <c r="Q13" s="186">
        <v>0</v>
      </c>
      <c r="R13" s="185"/>
      <c r="S13" s="186">
        <f t="shared" si="0"/>
        <v>231325</v>
      </c>
      <c r="T13" s="185"/>
      <c r="U13" s="24">
        <v>155320</v>
      </c>
      <c r="V13" s="185"/>
      <c r="W13" s="186">
        <f>G13+M13</f>
        <v>39297568946</v>
      </c>
      <c r="X13" s="185"/>
      <c r="Y13" s="186">
        <v>35886732839</v>
      </c>
      <c r="Z13" s="185"/>
      <c r="AA13" s="188">
        <f t="shared" si="1"/>
        <v>3.5281505803461044E-3</v>
      </c>
      <c r="AC13" s="43"/>
      <c r="AE13" s="189"/>
      <c r="AF13" s="189"/>
      <c r="AG13" s="189"/>
    </row>
    <row r="14" spans="1:34" ht="30" customHeight="1" x14ac:dyDescent="0.5">
      <c r="A14" s="309" t="s">
        <v>181</v>
      </c>
      <c r="B14" s="309"/>
      <c r="C14" s="24"/>
      <c r="D14" s="332">
        <v>2000000</v>
      </c>
      <c r="E14" s="332"/>
      <c r="F14" s="186"/>
      <c r="G14" s="186">
        <v>25393422240</v>
      </c>
      <c r="H14" s="186"/>
      <c r="I14" s="186">
        <v>25499683125</v>
      </c>
      <c r="J14" s="186"/>
      <c r="K14" s="186">
        <v>0</v>
      </c>
      <c r="L14" s="185"/>
      <c r="M14" s="186">
        <v>0</v>
      </c>
      <c r="N14" s="185"/>
      <c r="O14" s="186">
        <v>0</v>
      </c>
      <c r="P14" s="186"/>
      <c r="Q14" s="186">
        <v>0</v>
      </c>
      <c r="R14" s="186"/>
      <c r="S14" s="186">
        <f t="shared" si="0"/>
        <v>2000000</v>
      </c>
      <c r="T14" s="185"/>
      <c r="U14" s="24">
        <v>12898</v>
      </c>
      <c r="V14" s="185"/>
      <c r="W14" s="186">
        <v>25393422240</v>
      </c>
      <c r="X14" s="185"/>
      <c r="Y14" s="186">
        <v>25765367250</v>
      </c>
      <c r="Z14" s="185"/>
      <c r="AA14" s="188">
        <f t="shared" si="1"/>
        <v>2.5330836279731698E-3</v>
      </c>
      <c r="AC14" s="43"/>
      <c r="AE14" s="189"/>
      <c r="AF14" s="189"/>
      <c r="AG14" s="189"/>
    </row>
    <row r="15" spans="1:34" ht="30" customHeight="1" x14ac:dyDescent="0.5">
      <c r="A15" s="309" t="s">
        <v>182</v>
      </c>
      <c r="B15" s="309"/>
      <c r="C15" s="24"/>
      <c r="D15" s="332">
        <v>512000</v>
      </c>
      <c r="E15" s="332"/>
      <c r="F15" s="24"/>
      <c r="G15" s="186">
        <v>9988917716</v>
      </c>
      <c r="H15" s="186"/>
      <c r="I15" s="186">
        <v>11219940480</v>
      </c>
      <c r="J15" s="186"/>
      <c r="K15" s="186">
        <v>0</v>
      </c>
      <c r="L15" s="185"/>
      <c r="M15" s="186">
        <v>0</v>
      </c>
      <c r="N15" s="185"/>
      <c r="O15" s="186">
        <v>0</v>
      </c>
      <c r="P15" s="186"/>
      <c r="Q15" s="186">
        <v>0</v>
      </c>
      <c r="R15" s="186"/>
      <c r="S15" s="186">
        <f t="shared" si="0"/>
        <v>512000</v>
      </c>
      <c r="T15" s="185"/>
      <c r="U15" s="24">
        <v>21540</v>
      </c>
      <c r="V15" s="185"/>
      <c r="W15" s="186">
        <v>11480750400</v>
      </c>
      <c r="X15" s="185"/>
      <c r="Y15" s="186">
        <v>11015383680</v>
      </c>
      <c r="Z15" s="185"/>
      <c r="AA15" s="188">
        <f t="shared" si="1"/>
        <v>1.0829610067231176E-3</v>
      </c>
      <c r="AC15" s="43"/>
      <c r="AE15" s="189"/>
      <c r="AF15" s="189"/>
      <c r="AG15" s="189"/>
    </row>
    <row r="16" spans="1:34" ht="30" customHeight="1" x14ac:dyDescent="0.5">
      <c r="A16" s="309" t="s">
        <v>183</v>
      </c>
      <c r="B16" s="309"/>
      <c r="C16" s="24"/>
      <c r="D16" s="332">
        <v>444849</v>
      </c>
      <c r="E16" s="332"/>
      <c r="F16" s="186"/>
      <c r="G16" s="186">
        <v>11010225760</v>
      </c>
      <c r="H16" s="186"/>
      <c r="I16" s="186">
        <v>11505079352</v>
      </c>
      <c r="J16" s="186"/>
      <c r="K16" s="186">
        <v>4269888</v>
      </c>
      <c r="L16" s="185"/>
      <c r="M16" s="186">
        <v>111188764883</v>
      </c>
      <c r="N16" s="185"/>
      <c r="O16" s="186">
        <v>4657852</v>
      </c>
      <c r="P16" s="186"/>
      <c r="Q16" s="186">
        <v>122902949497</v>
      </c>
      <c r="R16" s="186"/>
      <c r="S16" s="186">
        <f t="shared" si="0"/>
        <v>56885</v>
      </c>
      <c r="T16" s="185"/>
      <c r="U16" s="24">
        <v>26670</v>
      </c>
      <c r="V16" s="185"/>
      <c r="W16" s="186">
        <v>1476420798</v>
      </c>
      <c r="X16" s="185"/>
      <c r="Y16" s="186">
        <v>1516119752</v>
      </c>
      <c r="Z16" s="185"/>
      <c r="AA16" s="188">
        <f t="shared" si="1"/>
        <v>1.4905505070330184E-4</v>
      </c>
      <c r="AC16" s="43"/>
      <c r="AE16" s="189"/>
      <c r="AF16" s="189"/>
      <c r="AG16" s="189"/>
    </row>
    <row r="17" spans="1:33" ht="30" customHeight="1" x14ac:dyDescent="0.5">
      <c r="A17" s="309" t="s">
        <v>28</v>
      </c>
      <c r="B17" s="309"/>
      <c r="C17" s="24"/>
      <c r="D17" s="332">
        <v>6502918</v>
      </c>
      <c r="E17" s="332"/>
      <c r="F17" s="186">
        <v>0</v>
      </c>
      <c r="G17" s="186">
        <v>99999987157</v>
      </c>
      <c r="H17" s="186"/>
      <c r="I17" s="186">
        <v>103370384528</v>
      </c>
      <c r="J17" s="186"/>
      <c r="K17" s="186">
        <v>6243265</v>
      </c>
      <c r="L17" s="185"/>
      <c r="M17" s="186">
        <v>99999998754</v>
      </c>
      <c r="N17" s="185"/>
      <c r="O17" s="186">
        <v>0</v>
      </c>
      <c r="P17" s="186"/>
      <c r="Q17" s="186">
        <v>0</v>
      </c>
      <c r="R17" s="186"/>
      <c r="S17" s="186">
        <f t="shared" si="0"/>
        <v>12746183</v>
      </c>
      <c r="T17" s="185"/>
      <c r="U17" s="24">
        <v>16272</v>
      </c>
      <c r="V17" s="185"/>
      <c r="W17" s="186">
        <v>199999985910</v>
      </c>
      <c r="X17" s="185"/>
      <c r="Y17" s="186">
        <v>207404997543</v>
      </c>
      <c r="Z17" s="185"/>
      <c r="AA17" s="188">
        <f t="shared" si="1"/>
        <v>2.0390712794361152E-2</v>
      </c>
      <c r="AC17" s="43"/>
      <c r="AE17" s="189"/>
      <c r="AF17" s="189"/>
      <c r="AG17" s="189"/>
    </row>
    <row r="18" spans="1:33" ht="30" customHeight="1" x14ac:dyDescent="0.5">
      <c r="A18" s="309" t="s">
        <v>204</v>
      </c>
      <c r="B18" s="309"/>
      <c r="C18" s="24"/>
      <c r="D18" s="332">
        <v>980</v>
      </c>
      <c r="E18" s="332"/>
      <c r="F18" s="186"/>
      <c r="G18" s="186">
        <v>32240815</v>
      </c>
      <c r="H18" s="186"/>
      <c r="I18" s="186">
        <v>31769199</v>
      </c>
      <c r="J18" s="186"/>
      <c r="K18" s="186">
        <v>251</v>
      </c>
      <c r="L18" s="185"/>
      <c r="M18" s="186">
        <v>8118501</v>
      </c>
      <c r="N18" s="185"/>
      <c r="O18" s="186">
        <v>0</v>
      </c>
      <c r="P18" s="186"/>
      <c r="Q18" s="186">
        <v>0</v>
      </c>
      <c r="R18" s="186"/>
      <c r="S18" s="186">
        <f t="shared" si="0"/>
        <v>1231</v>
      </c>
      <c r="T18" s="185"/>
      <c r="U18" s="24">
        <v>33368</v>
      </c>
      <c r="V18" s="185"/>
      <c r="W18" s="186">
        <v>40359316</v>
      </c>
      <c r="X18" s="185"/>
      <c r="Y18" s="186">
        <v>41048846</v>
      </c>
      <c r="Z18" s="185"/>
      <c r="AA18" s="191">
        <f t="shared" si="1"/>
        <v>4.0356560316364957E-6</v>
      </c>
      <c r="AC18" s="43"/>
      <c r="AE18" s="189"/>
      <c r="AF18" s="189"/>
      <c r="AG18" s="189"/>
    </row>
    <row r="19" spans="1:33" ht="30" customHeight="1" x14ac:dyDescent="0.5">
      <c r="A19" s="309" t="s">
        <v>205</v>
      </c>
      <c r="B19" s="309"/>
      <c r="C19" s="24"/>
      <c r="D19" s="332">
        <v>1000000</v>
      </c>
      <c r="E19" s="332"/>
      <c r="F19" s="186"/>
      <c r="G19" s="186">
        <v>18650609633</v>
      </c>
      <c r="H19" s="186"/>
      <c r="I19" s="186">
        <v>18344190375</v>
      </c>
      <c r="J19" s="186"/>
      <c r="K19" s="186">
        <v>504778</v>
      </c>
      <c r="L19" s="185"/>
      <c r="M19" s="186">
        <v>9311682029</v>
      </c>
      <c r="N19" s="185"/>
      <c r="O19" s="186">
        <v>0</v>
      </c>
      <c r="P19" s="186"/>
      <c r="Q19" s="186">
        <v>0</v>
      </c>
      <c r="R19" s="186"/>
      <c r="S19" s="186">
        <f t="shared" si="0"/>
        <v>1504778</v>
      </c>
      <c r="T19" s="185"/>
      <c r="U19" s="24">
        <v>17500</v>
      </c>
      <c r="V19" s="185"/>
      <c r="W19" s="186">
        <v>27962291662</v>
      </c>
      <c r="X19" s="185"/>
      <c r="Y19" s="186">
        <v>26302343832</v>
      </c>
      <c r="Z19" s="185"/>
      <c r="AA19" s="188">
        <f t="shared" si="1"/>
        <v>2.5858756792282978E-3</v>
      </c>
      <c r="AC19" s="43"/>
      <c r="AE19" s="189"/>
      <c r="AF19" s="189"/>
      <c r="AG19" s="189"/>
    </row>
    <row r="20" spans="1:33" ht="30" customHeight="1" x14ac:dyDescent="0.5">
      <c r="A20" s="309" t="s">
        <v>206</v>
      </c>
      <c r="B20" s="309"/>
      <c r="C20" s="24"/>
      <c r="D20" s="332">
        <v>3753397</v>
      </c>
      <c r="E20" s="332"/>
      <c r="F20" s="186"/>
      <c r="G20" s="186">
        <v>40035318274</v>
      </c>
      <c r="H20" s="186"/>
      <c r="I20" s="186">
        <v>51115580744</v>
      </c>
      <c r="J20" s="186"/>
      <c r="K20" s="186">
        <v>490392</v>
      </c>
      <c r="L20" s="185"/>
      <c r="M20" s="186">
        <v>6709946461</v>
      </c>
      <c r="N20" s="185"/>
      <c r="O20" s="186">
        <v>1625372</v>
      </c>
      <c r="P20" s="186"/>
      <c r="Q20" s="186">
        <v>21744032711</v>
      </c>
      <c r="R20" s="186"/>
      <c r="S20" s="186">
        <f t="shared" si="0"/>
        <v>2618417</v>
      </c>
      <c r="T20" s="185"/>
      <c r="U20" s="24">
        <v>15505</v>
      </c>
      <c r="V20" s="185"/>
      <c r="W20" s="186">
        <v>28841819396</v>
      </c>
      <c r="X20" s="185"/>
      <c r="Y20" s="186">
        <v>40356994179</v>
      </c>
      <c r="Z20" s="185"/>
      <c r="AA20" s="191">
        <f t="shared" si="1"/>
        <v>3.9676376524007597E-3</v>
      </c>
      <c r="AC20" s="43"/>
      <c r="AE20" s="189"/>
      <c r="AF20" s="189"/>
      <c r="AG20" s="189"/>
    </row>
    <row r="21" spans="1:33" ht="30" customHeight="1" x14ac:dyDescent="0.5">
      <c r="A21" s="309" t="s">
        <v>223</v>
      </c>
      <c r="B21" s="309"/>
      <c r="C21" s="24"/>
      <c r="D21" s="332">
        <v>4913374</v>
      </c>
      <c r="E21" s="332"/>
      <c r="F21" s="186"/>
      <c r="G21" s="186">
        <v>63700893230</v>
      </c>
      <c r="H21" s="186"/>
      <c r="I21" s="186">
        <v>60735707223</v>
      </c>
      <c r="J21" s="186"/>
      <c r="K21" s="186">
        <v>0</v>
      </c>
      <c r="L21" s="185"/>
      <c r="M21" s="186">
        <v>0</v>
      </c>
      <c r="N21" s="185"/>
      <c r="O21" s="186">
        <v>0</v>
      </c>
      <c r="P21" s="186"/>
      <c r="Q21" s="186">
        <v>0</v>
      </c>
      <c r="R21" s="186"/>
      <c r="S21" s="186">
        <f t="shared" si="0"/>
        <v>4913374</v>
      </c>
      <c r="T21" s="185"/>
      <c r="U21" s="24">
        <v>12320</v>
      </c>
      <c r="V21" s="185"/>
      <c r="W21" s="186">
        <v>63700893230</v>
      </c>
      <c r="X21" s="185"/>
      <c r="Y21" s="186">
        <v>60460885018</v>
      </c>
      <c r="Z21" s="185"/>
      <c r="AA21" s="188">
        <f t="shared" si="1"/>
        <v>5.9441216764284282E-3</v>
      </c>
      <c r="AC21" s="43"/>
      <c r="AE21" s="189"/>
      <c r="AF21" s="189"/>
      <c r="AG21" s="189"/>
    </row>
    <row r="22" spans="1:33" ht="30" customHeight="1" x14ac:dyDescent="0.5">
      <c r="A22" s="309" t="s">
        <v>234</v>
      </c>
      <c r="B22" s="309"/>
      <c r="C22" s="24"/>
      <c r="D22" s="332">
        <v>1000000</v>
      </c>
      <c r="E22" s="332"/>
      <c r="F22" s="186"/>
      <c r="G22" s="186">
        <v>14618938315</v>
      </c>
      <c r="H22" s="186"/>
      <c r="I22" s="186">
        <v>14517739688</v>
      </c>
      <c r="J22" s="186"/>
      <c r="K22" s="186">
        <v>0</v>
      </c>
      <c r="L22" s="185"/>
      <c r="M22" s="186">
        <v>0</v>
      </c>
      <c r="N22" s="185"/>
      <c r="O22" s="186">
        <v>0</v>
      </c>
      <c r="P22" s="186"/>
      <c r="Q22" s="186">
        <v>0</v>
      </c>
      <c r="R22" s="186"/>
      <c r="S22" s="186">
        <f t="shared" si="0"/>
        <v>1000000</v>
      </c>
      <c r="T22" s="185"/>
      <c r="U22" s="24">
        <v>14591</v>
      </c>
      <c r="V22" s="185"/>
      <c r="W22" s="186">
        <v>14618938315</v>
      </c>
      <c r="X22" s="185"/>
      <c r="Y22" s="186">
        <v>14573673188</v>
      </c>
      <c r="Z22" s="185"/>
      <c r="AA22" s="188">
        <f t="shared" si="1"/>
        <v>1.4327889291760184E-3</v>
      </c>
      <c r="AC22" s="43"/>
      <c r="AE22" s="189"/>
      <c r="AF22" s="189"/>
      <c r="AG22" s="189"/>
    </row>
    <row r="23" spans="1:33" ht="30" customHeight="1" x14ac:dyDescent="0.5">
      <c r="A23" s="309" t="s">
        <v>178</v>
      </c>
      <c r="B23" s="309"/>
      <c r="C23" s="179"/>
      <c r="D23" s="332">
        <v>9921953</v>
      </c>
      <c r="E23" s="332"/>
      <c r="F23" s="186"/>
      <c r="G23" s="186">
        <v>204394438193</v>
      </c>
      <c r="H23" s="186"/>
      <c r="I23" s="186">
        <v>216794673050</v>
      </c>
      <c r="J23" s="186"/>
      <c r="K23" s="186">
        <v>6813437</v>
      </c>
      <c r="L23" s="185"/>
      <c r="M23" s="186">
        <v>149999995855</v>
      </c>
      <c r="N23" s="185"/>
      <c r="O23" s="331">
        <v>0</v>
      </c>
      <c r="P23" s="331"/>
      <c r="Q23" s="331">
        <v>0</v>
      </c>
      <c r="R23" s="331"/>
      <c r="S23" s="186">
        <f t="shared" si="0"/>
        <v>16735390</v>
      </c>
      <c r="T23" s="185"/>
      <c r="U23" s="24">
        <v>22365</v>
      </c>
      <c r="V23" s="185"/>
      <c r="W23" s="186">
        <v>354394434047</v>
      </c>
      <c r="X23" s="185"/>
      <c r="Y23" s="186">
        <v>374293356798</v>
      </c>
      <c r="Z23" s="185"/>
      <c r="AA23" s="188">
        <f t="shared" si="1"/>
        <v>3.6798092764004128E-2</v>
      </c>
      <c r="AC23" s="43"/>
    </row>
    <row r="24" spans="1:33" ht="30" customHeight="1" x14ac:dyDescent="0.5">
      <c r="A24" s="301" t="s">
        <v>247</v>
      </c>
      <c r="B24" s="301"/>
      <c r="C24" s="179"/>
      <c r="D24" s="332">
        <v>0</v>
      </c>
      <c r="E24" s="332"/>
      <c r="F24" s="186"/>
      <c r="G24" s="186">
        <v>0</v>
      </c>
      <c r="H24" s="186"/>
      <c r="I24" s="186">
        <v>0</v>
      </c>
      <c r="J24" s="186"/>
      <c r="K24" s="186">
        <v>1694000</v>
      </c>
      <c r="L24" s="185"/>
      <c r="M24" s="186">
        <v>20012387472</v>
      </c>
      <c r="N24" s="185"/>
      <c r="O24" s="186"/>
      <c r="P24" s="186"/>
      <c r="Q24" s="186"/>
      <c r="R24" s="186"/>
      <c r="S24" s="186">
        <f t="shared" si="0"/>
        <v>1694000</v>
      </c>
      <c r="T24" s="185"/>
      <c r="U24" s="24">
        <v>11850</v>
      </c>
      <c r="V24" s="185"/>
      <c r="W24" s="186">
        <v>20012387472</v>
      </c>
      <c r="X24" s="185"/>
      <c r="Y24" s="186">
        <v>20050062244</v>
      </c>
      <c r="Z24" s="185"/>
      <c r="AA24" s="191">
        <f t="shared" si="1"/>
        <v>1.9711919460460785E-3</v>
      </c>
      <c r="AC24" s="43"/>
    </row>
    <row r="25" spans="1:33" ht="30" customHeight="1" x14ac:dyDescent="0.5">
      <c r="A25" s="309" t="s">
        <v>248</v>
      </c>
      <c r="B25" s="309"/>
      <c r="C25" s="179"/>
      <c r="D25" s="332">
        <v>0</v>
      </c>
      <c r="E25" s="332"/>
      <c r="F25" s="186"/>
      <c r="G25" s="186">
        <v>0</v>
      </c>
      <c r="H25" s="186"/>
      <c r="I25" s="186">
        <v>0</v>
      </c>
      <c r="J25" s="186"/>
      <c r="K25" s="186">
        <v>3000000</v>
      </c>
      <c r="L25" s="185"/>
      <c r="M25" s="186">
        <v>30000000000</v>
      </c>
      <c r="N25" s="185"/>
      <c r="O25" s="186"/>
      <c r="P25" s="186"/>
      <c r="Q25" s="186"/>
      <c r="R25" s="186"/>
      <c r="S25" s="186">
        <f t="shared" si="0"/>
        <v>3000000</v>
      </c>
      <c r="T25" s="185"/>
      <c r="U25" s="24">
        <v>10000</v>
      </c>
      <c r="V25" s="185"/>
      <c r="W25" s="186">
        <v>30000000000</v>
      </c>
      <c r="X25" s="185"/>
      <c r="Y25" s="186">
        <v>29964375000</v>
      </c>
      <c r="Z25" s="185"/>
      <c r="AA25" s="188">
        <f t="shared" si="1"/>
        <v>2.945902808156113E-3</v>
      </c>
      <c r="AC25" s="43"/>
    </row>
    <row r="26" spans="1:33" ht="30" customHeight="1" x14ac:dyDescent="0.5">
      <c r="A26" s="309" t="s">
        <v>249</v>
      </c>
      <c r="B26" s="309"/>
      <c r="C26" s="179"/>
      <c r="D26" s="332">
        <v>0</v>
      </c>
      <c r="E26" s="332"/>
      <c r="F26" s="186"/>
      <c r="G26" s="186">
        <v>0</v>
      </c>
      <c r="H26" s="186"/>
      <c r="I26" s="186">
        <v>0</v>
      </c>
      <c r="J26" s="186"/>
      <c r="K26" s="186">
        <v>373855</v>
      </c>
      <c r="L26" s="185"/>
      <c r="M26" s="186">
        <v>8759767315</v>
      </c>
      <c r="N26" s="185"/>
      <c r="O26" s="186"/>
      <c r="P26" s="186"/>
      <c r="Q26" s="186"/>
      <c r="R26" s="186"/>
      <c r="S26" s="186">
        <f t="shared" si="0"/>
        <v>373855</v>
      </c>
      <c r="T26" s="185"/>
      <c r="U26" s="24">
        <v>27100</v>
      </c>
      <c r="V26" s="185"/>
      <c r="W26" s="186">
        <v>8759767315</v>
      </c>
      <c r="X26" s="185"/>
      <c r="Y26" s="186">
        <v>10119312735</v>
      </c>
      <c r="Z26" s="185"/>
      <c r="AA26" s="191">
        <f t="shared" si="1"/>
        <v>9.9486512909568179E-4</v>
      </c>
      <c r="AC26" s="43"/>
    </row>
    <row r="27" spans="1:33" ht="30" customHeight="1" x14ac:dyDescent="0.5">
      <c r="A27" s="309" t="s">
        <v>250</v>
      </c>
      <c r="B27" s="309"/>
      <c r="C27" s="179"/>
      <c r="D27" s="332">
        <v>0</v>
      </c>
      <c r="E27" s="332"/>
      <c r="F27" s="186"/>
      <c r="G27" s="186">
        <v>0</v>
      </c>
      <c r="H27" s="186"/>
      <c r="I27" s="186">
        <v>0</v>
      </c>
      <c r="J27" s="186"/>
      <c r="K27" s="186">
        <v>622867</v>
      </c>
      <c r="L27" s="185"/>
      <c r="M27" s="186">
        <v>25471117375</v>
      </c>
      <c r="N27" s="185"/>
      <c r="O27" s="186"/>
      <c r="P27" s="186"/>
      <c r="Q27" s="186"/>
      <c r="R27" s="186"/>
      <c r="S27" s="186">
        <f t="shared" si="0"/>
        <v>622867</v>
      </c>
      <c r="T27" s="185"/>
      <c r="U27" s="24">
        <v>46080</v>
      </c>
      <c r="V27" s="185"/>
      <c r="W27" s="186">
        <v>25471117375</v>
      </c>
      <c r="X27" s="185"/>
      <c r="Y27" s="186">
        <v>28667269306</v>
      </c>
      <c r="Z27" s="185"/>
      <c r="AA27" s="188">
        <f t="shared" si="1"/>
        <v>2.8183797977002008E-3</v>
      </c>
      <c r="AC27" s="43"/>
    </row>
    <row r="28" spans="1:33" ht="30" customHeight="1" x14ac:dyDescent="0.5">
      <c r="A28" s="309" t="s">
        <v>251</v>
      </c>
      <c r="B28" s="309"/>
      <c r="C28" s="179"/>
      <c r="D28" s="334">
        <v>0</v>
      </c>
      <c r="E28" s="334"/>
      <c r="F28" s="186"/>
      <c r="G28" s="186">
        <v>0</v>
      </c>
      <c r="H28" s="186"/>
      <c r="I28" s="186">
        <v>0</v>
      </c>
      <c r="J28" s="186"/>
      <c r="K28" s="186">
        <v>6000000</v>
      </c>
      <c r="L28" s="185"/>
      <c r="M28" s="186">
        <v>107044990312</v>
      </c>
      <c r="N28" s="185"/>
      <c r="O28" s="186">
        <v>6000000</v>
      </c>
      <c r="P28" s="186"/>
      <c r="Q28" s="186">
        <v>108224144462</v>
      </c>
      <c r="R28" s="186"/>
      <c r="S28" s="186">
        <f t="shared" si="0"/>
        <v>0</v>
      </c>
      <c r="T28" s="185"/>
      <c r="U28" s="24">
        <v>0</v>
      </c>
      <c r="V28" s="185"/>
      <c r="W28" s="186">
        <v>0</v>
      </c>
      <c r="X28" s="185"/>
      <c r="Y28" s="186">
        <v>0</v>
      </c>
      <c r="Z28" s="185"/>
      <c r="AA28" s="188">
        <f t="shared" si="1"/>
        <v>0</v>
      </c>
      <c r="AC28" s="43"/>
    </row>
    <row r="29" spans="1:33" s="181" customFormat="1" ht="30" customHeight="1" thickBot="1" x14ac:dyDescent="0.25">
      <c r="A29" s="305" t="s">
        <v>12</v>
      </c>
      <c r="B29" s="305"/>
      <c r="D29" s="333">
        <f t="shared" ref="D29:Q29" si="2">SUM(D8:D28)</f>
        <v>44306956</v>
      </c>
      <c r="E29" s="333">
        <f t="shared" si="2"/>
        <v>0</v>
      </c>
      <c r="F29" s="181">
        <f t="shared" si="2"/>
        <v>0</v>
      </c>
      <c r="G29" s="192">
        <f>SUM(G8:G28)</f>
        <v>691022819776</v>
      </c>
      <c r="H29" s="181">
        <f t="shared" si="2"/>
        <v>0</v>
      </c>
      <c r="I29" s="192">
        <f t="shared" si="2"/>
        <v>727077189155</v>
      </c>
      <c r="J29" s="181">
        <f t="shared" si="2"/>
        <v>6595634292</v>
      </c>
      <c r="K29" s="192">
        <f>SUM(K8:K28)</f>
        <v>30711468</v>
      </c>
      <c r="L29" s="181">
        <f t="shared" si="2"/>
        <v>0</v>
      </c>
      <c r="M29" s="193">
        <f t="shared" si="2"/>
        <v>602827935026</v>
      </c>
      <c r="N29" s="181">
        <f t="shared" si="2"/>
        <v>0</v>
      </c>
      <c r="O29" s="193">
        <f t="shared" si="2"/>
        <v>12352328</v>
      </c>
      <c r="P29" s="181">
        <f t="shared" si="2"/>
        <v>0</v>
      </c>
      <c r="Q29" s="193">
        <f t="shared" si="2"/>
        <v>253527525311</v>
      </c>
      <c r="S29" s="192">
        <f>SUM(S8:S28)</f>
        <v>62666096</v>
      </c>
      <c r="U29" s="194"/>
      <c r="W29" s="193">
        <f>SUM(W8:W28)</f>
        <v>1048982997232</v>
      </c>
      <c r="X29" s="181">
        <f t="shared" ref="X29" si="3">SUM(X8:X28)</f>
        <v>0</v>
      </c>
      <c r="Y29" s="193">
        <f>SUM(Y8:Y28)</f>
        <v>1089588211070</v>
      </c>
      <c r="AA29" s="195">
        <f>SUM(AA8:AA28)</f>
        <v>0.10712123882860593</v>
      </c>
      <c r="AD29" s="196"/>
      <c r="AE29" s="197"/>
      <c r="AF29" s="197"/>
      <c r="AG29" s="197"/>
    </row>
    <row r="30" spans="1:33" ht="30" customHeight="1" thickTop="1" x14ac:dyDescent="0.2"/>
  </sheetData>
  <mergeCells count="64">
    <mergeCell ref="A14:B14"/>
    <mergeCell ref="A16:B16"/>
    <mergeCell ref="D16:E16"/>
    <mergeCell ref="A13:B13"/>
    <mergeCell ref="D13:E13"/>
    <mergeCell ref="D15:E15"/>
    <mergeCell ref="A15:B15"/>
    <mergeCell ref="A1:AA1"/>
    <mergeCell ref="A2:AA2"/>
    <mergeCell ref="A3:AA3"/>
    <mergeCell ref="E5:I5"/>
    <mergeCell ref="K5:Q5"/>
    <mergeCell ref="S5:AA5"/>
    <mergeCell ref="A4:AA4"/>
    <mergeCell ref="S6:S7"/>
    <mergeCell ref="U6:U7"/>
    <mergeCell ref="W6:W7"/>
    <mergeCell ref="Y6:Y7"/>
    <mergeCell ref="AA6:AA7"/>
    <mergeCell ref="O6:Q6"/>
    <mergeCell ref="A8:B8"/>
    <mergeCell ref="D8:E8"/>
    <mergeCell ref="A11:B11"/>
    <mergeCell ref="A12:B12"/>
    <mergeCell ref="D12:E12"/>
    <mergeCell ref="A9:B9"/>
    <mergeCell ref="D9:E9"/>
    <mergeCell ref="I6:I7"/>
    <mergeCell ref="D6:E7"/>
    <mergeCell ref="K6:M6"/>
    <mergeCell ref="A7:B7"/>
    <mergeCell ref="G6:G7"/>
    <mergeCell ref="A29:B29"/>
    <mergeCell ref="D29:E29"/>
    <mergeCell ref="A23:B23"/>
    <mergeCell ref="D23:E23"/>
    <mergeCell ref="D17:E17"/>
    <mergeCell ref="D18:E18"/>
    <mergeCell ref="A24:B24"/>
    <mergeCell ref="A25:B25"/>
    <mergeCell ref="A26:B26"/>
    <mergeCell ref="A27:B27"/>
    <mergeCell ref="A28:B28"/>
    <mergeCell ref="D24:E24"/>
    <mergeCell ref="D25:E25"/>
    <mergeCell ref="D26:E26"/>
    <mergeCell ref="D27:E27"/>
    <mergeCell ref="D28:E28"/>
    <mergeCell ref="Q23:R23"/>
    <mergeCell ref="O23:P23"/>
    <mergeCell ref="A10:B10"/>
    <mergeCell ref="D10:E10"/>
    <mergeCell ref="A22:B22"/>
    <mergeCell ref="D22:E22"/>
    <mergeCell ref="D14:E14"/>
    <mergeCell ref="D11:E11"/>
    <mergeCell ref="D19:E19"/>
    <mergeCell ref="D20:E20"/>
    <mergeCell ref="D21:E21"/>
    <mergeCell ref="A19:B19"/>
    <mergeCell ref="A20:B20"/>
    <mergeCell ref="A21:B21"/>
    <mergeCell ref="A17:B17"/>
    <mergeCell ref="A18:B18"/>
  </mergeCells>
  <pageMargins left="0.39" right="0.39" top="0.39" bottom="0.39" header="0" footer="0"/>
  <pageSetup scale="5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249977111117893"/>
    <pageSetUpPr fitToPage="1"/>
  </sheetPr>
  <dimension ref="A1:Q71"/>
  <sheetViews>
    <sheetView rightToLeft="1" view="pageBreakPreview" zoomScaleNormal="100" zoomScaleSheetLayoutView="100" workbookViewId="0">
      <selection activeCell="O1" sqref="O1"/>
    </sheetView>
  </sheetViews>
  <sheetFormatPr defaultRowHeight="24.95" customHeight="1" x14ac:dyDescent="0.25"/>
  <cols>
    <col min="1" max="1" width="5.140625" style="12" customWidth="1"/>
    <col min="2" max="2" width="53.42578125" style="12" customWidth="1"/>
    <col min="3" max="3" width="0.5703125" style="12" customWidth="1"/>
    <col min="4" max="4" width="20.5703125" style="12" customWidth="1"/>
    <col min="5" max="5" width="0.5703125" style="12" customWidth="1"/>
    <col min="6" max="6" width="20.7109375" style="12" bestFit="1" customWidth="1"/>
    <col min="7" max="7" width="0.5703125" style="12" customWidth="1"/>
    <col min="8" max="8" width="20.85546875" style="12" customWidth="1"/>
    <col min="9" max="9" width="0.28515625" style="12" customWidth="1"/>
    <col min="10" max="10" width="20.5703125" style="12" bestFit="1" customWidth="1"/>
    <col min="11" max="11" width="0.42578125" style="12" customWidth="1"/>
    <col min="12" max="12" width="18.28515625" style="44" bestFit="1" customWidth="1"/>
    <col min="13" max="13" width="0.28515625" style="12" customWidth="1"/>
    <col min="14" max="14" width="48.28515625" style="155" hidden="1" customWidth="1"/>
    <col min="15" max="15" width="17.85546875" style="150" customWidth="1"/>
    <col min="16" max="16" width="14.140625" style="75" bestFit="1" customWidth="1"/>
    <col min="17" max="17" width="11.5703125" style="68" bestFit="1" customWidth="1"/>
    <col min="18" max="16384" width="9.140625" style="12"/>
  </cols>
  <sheetData>
    <row r="1" spans="1:17" ht="30" customHeight="1" x14ac:dyDescent="0.2">
      <c r="A1" s="305" t="s">
        <v>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N1" s="151"/>
      <c r="O1" s="147"/>
      <c r="P1" s="73"/>
      <c r="Q1" s="64"/>
    </row>
    <row r="2" spans="1:17" ht="30" customHeight="1" x14ac:dyDescent="0.2">
      <c r="A2" s="305" t="s">
        <v>1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N2" s="152"/>
      <c r="O2" s="148"/>
      <c r="P2" s="73"/>
      <c r="Q2" s="66"/>
    </row>
    <row r="3" spans="1:17" ht="30" customHeight="1" x14ac:dyDescent="0.2">
      <c r="A3" s="305" t="s">
        <v>242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N3" s="152"/>
      <c r="O3" s="148"/>
      <c r="P3" s="73"/>
      <c r="Q3" s="66"/>
    </row>
    <row r="4" spans="1:17" s="13" customFormat="1" ht="30" customHeight="1" x14ac:dyDescent="0.2">
      <c r="A4" s="304" t="s">
        <v>152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N4" s="152"/>
      <c r="O4" s="148"/>
      <c r="P4" s="73"/>
      <c r="Q4" s="66"/>
    </row>
    <row r="5" spans="1:17" ht="30" customHeight="1" x14ac:dyDescent="0.2">
      <c r="A5"/>
      <c r="B5"/>
      <c r="C5"/>
      <c r="D5" s="17" t="s">
        <v>226</v>
      </c>
      <c r="E5"/>
      <c r="F5" s="324" t="s">
        <v>2</v>
      </c>
      <c r="G5" s="324"/>
      <c r="H5" s="324"/>
      <c r="I5"/>
      <c r="J5" s="17" t="s">
        <v>243</v>
      </c>
      <c r="K5"/>
      <c r="L5" s="45"/>
      <c r="M5"/>
      <c r="N5"/>
      <c r="O5"/>
      <c r="P5" s="73"/>
      <c r="Q5" s="66"/>
    </row>
    <row r="6" spans="1:17" ht="30" customHeight="1" x14ac:dyDescent="0.2">
      <c r="A6" s="324" t="s">
        <v>74</v>
      </c>
      <c r="B6" s="324"/>
      <c r="C6"/>
      <c r="D6" s="17" t="s">
        <v>75</v>
      </c>
      <c r="E6"/>
      <c r="F6" s="17" t="s">
        <v>76</v>
      </c>
      <c r="G6"/>
      <c r="H6" s="17" t="s">
        <v>77</v>
      </c>
      <c r="I6"/>
      <c r="J6" s="17" t="s">
        <v>75</v>
      </c>
      <c r="K6"/>
      <c r="L6" s="199" t="s">
        <v>11</v>
      </c>
      <c r="M6"/>
      <c r="N6"/>
      <c r="O6"/>
      <c r="P6" s="73"/>
      <c r="Q6" s="66"/>
    </row>
    <row r="7" spans="1:17" ht="30" customHeight="1" x14ac:dyDescent="0.5">
      <c r="A7" s="339" t="s">
        <v>78</v>
      </c>
      <c r="B7" s="339"/>
      <c r="C7"/>
      <c r="D7" s="69">
        <v>93184516</v>
      </c>
      <c r="E7"/>
      <c r="F7" s="69">
        <v>6477013664579</v>
      </c>
      <c r="G7"/>
      <c r="H7" s="69">
        <v>6462101278337</v>
      </c>
      <c r="I7"/>
      <c r="J7" s="69">
        <f>D7+F7-H7</f>
        <v>15005570758</v>
      </c>
      <c r="K7"/>
      <c r="L7" s="175">
        <f t="shared" ref="L7:L43" si="0">J7/10171542291565</f>
        <v>1.4752502941902661E-3</v>
      </c>
      <c r="M7"/>
      <c r="N7" s="165">
        <v>7325921202288</v>
      </c>
      <c r="O7"/>
      <c r="P7" s="73"/>
      <c r="Q7" s="66"/>
    </row>
    <row r="8" spans="1:17" ht="30" customHeight="1" x14ac:dyDescent="0.2">
      <c r="A8" s="338" t="s">
        <v>184</v>
      </c>
      <c r="B8" s="338"/>
      <c r="C8"/>
      <c r="D8" s="36">
        <v>635844836</v>
      </c>
      <c r="E8"/>
      <c r="F8" s="36">
        <v>1032534794519</v>
      </c>
      <c r="G8"/>
      <c r="H8" s="36">
        <v>1031641740000</v>
      </c>
      <c r="I8"/>
      <c r="J8" s="36">
        <f t="shared" ref="J8:J43" si="1">D8+F8-H8</f>
        <v>1528899355</v>
      </c>
      <c r="K8"/>
      <c r="L8" s="174">
        <f t="shared" si="0"/>
        <v>1.5031145829948298E-4</v>
      </c>
      <c r="M8"/>
      <c r="N8"/>
      <c r="O8"/>
      <c r="P8" s="73"/>
      <c r="Q8" s="66"/>
    </row>
    <row r="9" spans="1:17" ht="30" customHeight="1" x14ac:dyDescent="0.2">
      <c r="A9" s="338" t="s">
        <v>185</v>
      </c>
      <c r="B9" s="338"/>
      <c r="C9"/>
      <c r="D9" s="36">
        <v>50000000</v>
      </c>
      <c r="E9"/>
      <c r="F9" s="36">
        <v>0</v>
      </c>
      <c r="G9"/>
      <c r="H9" s="36">
        <v>0</v>
      </c>
      <c r="I9"/>
      <c r="J9" s="36">
        <f t="shared" si="1"/>
        <v>50000000</v>
      </c>
      <c r="K9"/>
      <c r="L9" s="174">
        <f t="shared" si="0"/>
        <v>4.9156753781050215E-6</v>
      </c>
      <c r="M9"/>
      <c r="N9"/>
      <c r="O9"/>
      <c r="P9" s="73"/>
      <c r="Q9" s="66"/>
    </row>
    <row r="10" spans="1:17" ht="30" customHeight="1" x14ac:dyDescent="0.2">
      <c r="A10" s="338" t="s">
        <v>79</v>
      </c>
      <c r="B10" s="338"/>
      <c r="C10"/>
      <c r="D10" s="36">
        <v>14341737</v>
      </c>
      <c r="E10"/>
      <c r="F10" s="36">
        <v>1420975791267</v>
      </c>
      <c r="G10"/>
      <c r="H10" s="36">
        <v>1420972110000</v>
      </c>
      <c r="I10"/>
      <c r="J10" s="36">
        <f t="shared" si="1"/>
        <v>18023004</v>
      </c>
      <c r="K10"/>
      <c r="L10" s="174">
        <f t="shared" si="0"/>
        <v>1.7719047400457664E-6</v>
      </c>
      <c r="M10"/>
      <c r="N10"/>
      <c r="O10"/>
      <c r="P10" s="73"/>
      <c r="Q10" s="66"/>
    </row>
    <row r="11" spans="1:17" ht="30" customHeight="1" x14ac:dyDescent="0.2">
      <c r="A11" s="338" t="s">
        <v>80</v>
      </c>
      <c r="B11" s="338"/>
      <c r="C11"/>
      <c r="D11" s="36">
        <v>1771329</v>
      </c>
      <c r="E11"/>
      <c r="F11" s="36">
        <v>7259</v>
      </c>
      <c r="G11"/>
      <c r="H11" s="36">
        <v>0</v>
      </c>
      <c r="I11"/>
      <c r="J11" s="36">
        <f t="shared" si="1"/>
        <v>1778588</v>
      </c>
      <c r="K11"/>
      <c r="L11" s="174">
        <f t="shared" si="0"/>
        <v>1.7485922478786109E-7</v>
      </c>
      <c r="M11"/>
      <c r="N11"/>
      <c r="O11"/>
      <c r="P11" s="73"/>
      <c r="Q11" s="66"/>
    </row>
    <row r="12" spans="1:17" ht="30" customHeight="1" x14ac:dyDescent="0.2">
      <c r="A12" s="338" t="s">
        <v>81</v>
      </c>
      <c r="B12" s="338"/>
      <c r="C12"/>
      <c r="D12" s="36">
        <v>12088684</v>
      </c>
      <c r="E12"/>
      <c r="F12" s="36">
        <v>49544</v>
      </c>
      <c r="G12"/>
      <c r="H12" s="36">
        <v>0</v>
      </c>
      <c r="I12"/>
      <c r="J12" s="36">
        <f t="shared" si="1"/>
        <v>12138228</v>
      </c>
      <c r="K12"/>
      <c r="L12" s="174">
        <f t="shared" si="0"/>
        <v>1.1933517702684993E-6</v>
      </c>
      <c r="M12"/>
      <c r="N12"/>
      <c r="O12"/>
      <c r="P12" s="73"/>
      <c r="Q12" s="66"/>
    </row>
    <row r="13" spans="1:17" ht="30" customHeight="1" x14ac:dyDescent="0.2">
      <c r="A13" s="338" t="s">
        <v>82</v>
      </c>
      <c r="B13" s="338"/>
      <c r="C13"/>
      <c r="D13" s="36">
        <v>7904630</v>
      </c>
      <c r="E13"/>
      <c r="F13" s="36">
        <v>0</v>
      </c>
      <c r="G13"/>
      <c r="H13" s="36">
        <v>514400</v>
      </c>
      <c r="I13"/>
      <c r="J13" s="36">
        <f t="shared" si="1"/>
        <v>7390230</v>
      </c>
      <c r="K13"/>
      <c r="L13" s="174">
        <f t="shared" si="0"/>
        <v>7.2655943299066154E-7</v>
      </c>
      <c r="M13"/>
      <c r="N13"/>
      <c r="O13"/>
      <c r="P13" s="73"/>
      <c r="Q13" s="66"/>
    </row>
    <row r="14" spans="1:17" ht="30" customHeight="1" x14ac:dyDescent="0.2">
      <c r="A14" s="338" t="s">
        <v>83</v>
      </c>
      <c r="B14" s="338"/>
      <c r="C14"/>
      <c r="D14" s="36">
        <v>1888646</v>
      </c>
      <c r="E14"/>
      <c r="F14" s="36">
        <v>7708</v>
      </c>
      <c r="G14"/>
      <c r="H14" s="36">
        <v>0</v>
      </c>
      <c r="I14"/>
      <c r="J14" s="36">
        <f t="shared" si="1"/>
        <v>1896354</v>
      </c>
      <c r="K14"/>
      <c r="L14" s="174">
        <f t="shared" si="0"/>
        <v>1.864372133194194E-7</v>
      </c>
      <c r="M14"/>
      <c r="N14"/>
      <c r="O14"/>
      <c r="P14" s="73"/>
      <c r="Q14" s="66"/>
    </row>
    <row r="15" spans="1:17" ht="30" customHeight="1" x14ac:dyDescent="0.2">
      <c r="A15" s="338" t="s">
        <v>84</v>
      </c>
      <c r="B15" s="338"/>
      <c r="C15"/>
      <c r="D15" s="36">
        <v>19432328</v>
      </c>
      <c r="E15"/>
      <c r="F15" s="36">
        <v>77575</v>
      </c>
      <c r="G15"/>
      <c r="H15" s="36">
        <v>0</v>
      </c>
      <c r="I15"/>
      <c r="J15" s="36">
        <f t="shared" si="1"/>
        <v>19509903</v>
      </c>
      <c r="K15"/>
      <c r="L15" s="174">
        <f t="shared" si="0"/>
        <v>1.9180869961263461E-6</v>
      </c>
      <c r="M15"/>
      <c r="N15"/>
      <c r="O15"/>
      <c r="P15" s="73"/>
      <c r="Q15" s="66"/>
    </row>
    <row r="16" spans="1:17" ht="30" customHeight="1" x14ac:dyDescent="0.2">
      <c r="A16" s="338" t="s">
        <v>85</v>
      </c>
      <c r="B16" s="338"/>
      <c r="C16"/>
      <c r="D16" s="36">
        <v>2322553</v>
      </c>
      <c r="E16"/>
      <c r="F16" s="36">
        <v>9479</v>
      </c>
      <c r="G16"/>
      <c r="H16" s="36">
        <v>0</v>
      </c>
      <c r="I16"/>
      <c r="J16" s="36">
        <f t="shared" si="1"/>
        <v>2332032</v>
      </c>
      <c r="K16"/>
      <c r="L16" s="174">
        <f t="shared" si="0"/>
        <v>2.2927024566706021E-7</v>
      </c>
      <c r="M16"/>
      <c r="N16"/>
      <c r="O16"/>
      <c r="P16" s="73"/>
      <c r="Q16" s="66"/>
    </row>
    <row r="17" spans="1:17" ht="30" customHeight="1" x14ac:dyDescent="0.2">
      <c r="A17" s="338" t="s">
        <v>86</v>
      </c>
      <c r="B17" s="338"/>
      <c r="C17"/>
      <c r="D17" s="36">
        <v>7170303</v>
      </c>
      <c r="E17"/>
      <c r="F17" s="36">
        <v>29467</v>
      </c>
      <c r="G17"/>
      <c r="H17" s="36">
        <v>0</v>
      </c>
      <c r="I17"/>
      <c r="J17" s="36">
        <f t="shared" si="1"/>
        <v>7199770</v>
      </c>
      <c r="K17"/>
      <c r="L17" s="174">
        <f t="shared" si="0"/>
        <v>7.078346423403838E-7</v>
      </c>
      <c r="M17"/>
      <c r="N17"/>
      <c r="O17"/>
      <c r="P17" s="73"/>
      <c r="Q17" s="66"/>
    </row>
    <row r="18" spans="1:17" ht="30" customHeight="1" x14ac:dyDescent="0.2">
      <c r="A18" s="338" t="s">
        <v>87</v>
      </c>
      <c r="B18" s="338"/>
      <c r="C18"/>
      <c r="D18" s="36">
        <v>1599536</v>
      </c>
      <c r="E18"/>
      <c r="F18" s="36">
        <v>601362061337</v>
      </c>
      <c r="G18"/>
      <c r="H18" s="36">
        <v>601350660000</v>
      </c>
      <c r="I18"/>
      <c r="J18" s="36">
        <f t="shared" si="1"/>
        <v>13000873</v>
      </c>
      <c r="K18"/>
      <c r="L18" s="174">
        <f t="shared" si="0"/>
        <v>1.2781614259994074E-6</v>
      </c>
      <c r="M18"/>
      <c r="N18"/>
      <c r="O18"/>
      <c r="P18" s="73"/>
      <c r="Q18" s="66"/>
    </row>
    <row r="19" spans="1:17" ht="30" customHeight="1" x14ac:dyDescent="0.2">
      <c r="A19" s="338" t="s">
        <v>88</v>
      </c>
      <c r="B19" s="338"/>
      <c r="C19"/>
      <c r="D19" s="36">
        <v>269919411876</v>
      </c>
      <c r="E19"/>
      <c r="F19" s="36">
        <v>1145168827938</v>
      </c>
      <c r="G19"/>
      <c r="H19" s="36">
        <v>1415070397815</v>
      </c>
      <c r="I19"/>
      <c r="J19" s="36">
        <f t="shared" si="1"/>
        <v>17841999</v>
      </c>
      <c r="K19"/>
      <c r="L19" s="174">
        <f t="shared" si="0"/>
        <v>1.7541095036094884E-6</v>
      </c>
      <c r="M19"/>
      <c r="N19"/>
      <c r="O19"/>
      <c r="P19" s="73"/>
      <c r="Q19" s="66"/>
    </row>
    <row r="20" spans="1:17" ht="30" customHeight="1" x14ac:dyDescent="0.2">
      <c r="A20" s="338" t="s">
        <v>186</v>
      </c>
      <c r="B20" s="338"/>
      <c r="C20"/>
      <c r="D20" s="36">
        <v>100000000000</v>
      </c>
      <c r="E20"/>
      <c r="F20" s="36">
        <v>0</v>
      </c>
      <c r="G20"/>
      <c r="H20" s="36">
        <v>90000000000</v>
      </c>
      <c r="I20"/>
      <c r="J20" s="36">
        <f t="shared" si="1"/>
        <v>10000000000</v>
      </c>
      <c r="K20"/>
      <c r="L20" s="174">
        <f t="shared" si="0"/>
        <v>9.8313507562100425E-4</v>
      </c>
      <c r="M20"/>
      <c r="N20"/>
      <c r="O20"/>
      <c r="P20" s="73"/>
      <c r="Q20" s="66"/>
    </row>
    <row r="21" spans="1:17" ht="30" customHeight="1" x14ac:dyDescent="0.2">
      <c r="A21" s="338" t="s">
        <v>187</v>
      </c>
      <c r="B21" s="338"/>
      <c r="C21"/>
      <c r="D21" s="36">
        <v>9376548</v>
      </c>
      <c r="E21"/>
      <c r="F21" s="36">
        <v>25274011137</v>
      </c>
      <c r="G21"/>
      <c r="H21" s="36">
        <v>25270300000</v>
      </c>
      <c r="I21"/>
      <c r="J21" s="36">
        <f t="shared" si="1"/>
        <v>13087685</v>
      </c>
      <c r="K21"/>
      <c r="L21" s="174">
        <f t="shared" si="0"/>
        <v>1.2866962182178884E-6</v>
      </c>
      <c r="M21"/>
      <c r="N21"/>
      <c r="O21"/>
      <c r="P21" s="73"/>
      <c r="Q21" s="72"/>
    </row>
    <row r="22" spans="1:17" ht="30" customHeight="1" x14ac:dyDescent="0.2">
      <c r="A22" s="338" t="s">
        <v>188</v>
      </c>
      <c r="B22" s="338"/>
      <c r="C22"/>
      <c r="D22" s="36">
        <v>45000000000</v>
      </c>
      <c r="E22"/>
      <c r="F22" s="36">
        <v>0</v>
      </c>
      <c r="G22"/>
      <c r="H22" s="36">
        <v>0</v>
      </c>
      <c r="I22"/>
      <c r="J22" s="36">
        <f t="shared" si="1"/>
        <v>45000000000</v>
      </c>
      <c r="K22"/>
      <c r="L22" s="174">
        <f t="shared" si="0"/>
        <v>4.4241078402945198E-3</v>
      </c>
      <c r="M22"/>
      <c r="N22"/>
      <c r="O22"/>
      <c r="P22" s="73"/>
      <c r="Q22" s="72"/>
    </row>
    <row r="23" spans="1:17" ht="30" customHeight="1" x14ac:dyDescent="0.2">
      <c r="A23" s="338" t="s">
        <v>189</v>
      </c>
      <c r="B23" s="338"/>
      <c r="C23"/>
      <c r="D23" s="36">
        <v>245000000000</v>
      </c>
      <c r="E23"/>
      <c r="F23" s="36">
        <v>0</v>
      </c>
      <c r="G23"/>
      <c r="H23" s="36">
        <v>95000000000</v>
      </c>
      <c r="I23"/>
      <c r="J23" s="36">
        <f t="shared" si="1"/>
        <v>150000000000</v>
      </c>
      <c r="K23"/>
      <c r="L23" s="174">
        <f t="shared" si="0"/>
        <v>1.4747026134315064E-2</v>
      </c>
      <c r="M23"/>
      <c r="N23"/>
      <c r="O23"/>
      <c r="P23" s="73"/>
      <c r="Q23" s="72"/>
    </row>
    <row r="24" spans="1:17" ht="30" customHeight="1" x14ac:dyDescent="0.2">
      <c r="A24" s="338" t="s">
        <v>190</v>
      </c>
      <c r="B24" s="338"/>
      <c r="C24"/>
      <c r="D24" s="36">
        <v>631000000000</v>
      </c>
      <c r="E24"/>
      <c r="F24" s="36">
        <v>0</v>
      </c>
      <c r="G24"/>
      <c r="H24" s="36">
        <v>631000000000</v>
      </c>
      <c r="I24"/>
      <c r="J24" s="36">
        <f t="shared" si="1"/>
        <v>0</v>
      </c>
      <c r="K24"/>
      <c r="L24" s="174">
        <f t="shared" si="0"/>
        <v>0</v>
      </c>
      <c r="M24"/>
      <c r="N24"/>
      <c r="O24"/>
      <c r="P24" s="73"/>
      <c r="Q24" s="72"/>
    </row>
    <row r="25" spans="1:17" ht="30" customHeight="1" x14ac:dyDescent="0.2">
      <c r="A25" s="338" t="s">
        <v>191</v>
      </c>
      <c r="B25" s="338"/>
      <c r="C25"/>
      <c r="D25" s="36">
        <v>54000000000</v>
      </c>
      <c r="E25"/>
      <c r="F25" s="36">
        <v>0</v>
      </c>
      <c r="G25"/>
      <c r="H25" s="36">
        <v>0</v>
      </c>
      <c r="I25"/>
      <c r="J25" s="36">
        <f t="shared" si="1"/>
        <v>54000000000</v>
      </c>
      <c r="K25"/>
      <c r="L25" s="174">
        <f t="shared" si="0"/>
        <v>5.3089294083534235E-3</v>
      </c>
      <c r="M25"/>
      <c r="N25"/>
      <c r="O25"/>
      <c r="P25" s="73"/>
      <c r="Q25" s="72"/>
    </row>
    <row r="26" spans="1:17" ht="30" customHeight="1" x14ac:dyDescent="0.2">
      <c r="A26" s="338" t="s">
        <v>192</v>
      </c>
      <c r="B26" s="338"/>
      <c r="C26"/>
      <c r="D26" s="36">
        <v>200000000000</v>
      </c>
      <c r="E26"/>
      <c r="F26" s="36">
        <v>0</v>
      </c>
      <c r="G26"/>
      <c r="H26" s="36">
        <v>170000000000</v>
      </c>
      <c r="I26"/>
      <c r="J26" s="36">
        <f t="shared" si="1"/>
        <v>30000000000</v>
      </c>
      <c r="K26"/>
      <c r="L26" s="174">
        <f t="shared" si="0"/>
        <v>2.9494052268630132E-3</v>
      </c>
      <c r="M26"/>
      <c r="N26"/>
      <c r="O26"/>
      <c r="P26" s="73"/>
      <c r="Q26" s="72"/>
    </row>
    <row r="27" spans="1:17" ht="30" customHeight="1" x14ac:dyDescent="0.2">
      <c r="A27" s="338" t="s">
        <v>193</v>
      </c>
      <c r="B27" s="338"/>
      <c r="C27"/>
      <c r="D27" s="36">
        <v>200000000000</v>
      </c>
      <c r="E27"/>
      <c r="F27" s="36">
        <v>0</v>
      </c>
      <c r="G27"/>
      <c r="H27" s="36">
        <v>200000000000</v>
      </c>
      <c r="I27"/>
      <c r="J27" s="36">
        <f t="shared" si="1"/>
        <v>0</v>
      </c>
      <c r="K27"/>
      <c r="L27" s="174">
        <f t="shared" si="0"/>
        <v>0</v>
      </c>
      <c r="M27"/>
      <c r="N27"/>
      <c r="O27"/>
      <c r="P27" s="73"/>
      <c r="Q27" s="72"/>
    </row>
    <row r="28" spans="1:17" ht="30" customHeight="1" x14ac:dyDescent="0.2">
      <c r="A28" s="338" t="s">
        <v>194</v>
      </c>
      <c r="B28" s="338"/>
      <c r="C28"/>
      <c r="D28" s="36">
        <v>100000000000</v>
      </c>
      <c r="E28"/>
      <c r="F28" s="36">
        <v>0</v>
      </c>
      <c r="G28"/>
      <c r="H28" s="36">
        <v>0</v>
      </c>
      <c r="I28"/>
      <c r="J28" s="36">
        <f t="shared" si="1"/>
        <v>100000000000</v>
      </c>
      <c r="K28"/>
      <c r="L28" s="174">
        <f t="shared" si="0"/>
        <v>9.8313507562100434E-3</v>
      </c>
      <c r="M28"/>
      <c r="N28"/>
      <c r="O28"/>
      <c r="P28" s="73"/>
      <c r="Q28" s="72"/>
    </row>
    <row r="29" spans="1:17" ht="30" customHeight="1" x14ac:dyDescent="0.2">
      <c r="A29" s="338" t="s">
        <v>195</v>
      </c>
      <c r="B29" s="338"/>
      <c r="C29"/>
      <c r="D29" s="36">
        <v>200000000000</v>
      </c>
      <c r="E29"/>
      <c r="F29" s="36">
        <v>0</v>
      </c>
      <c r="G29"/>
      <c r="H29" s="36">
        <v>200000000000</v>
      </c>
      <c r="I29"/>
      <c r="J29" s="36">
        <f t="shared" si="1"/>
        <v>0</v>
      </c>
      <c r="K29"/>
      <c r="L29" s="174">
        <f t="shared" si="0"/>
        <v>0</v>
      </c>
      <c r="M29"/>
      <c r="N29"/>
      <c r="O29"/>
      <c r="P29" s="73"/>
      <c r="Q29" s="72"/>
    </row>
    <row r="30" spans="1:17" ht="30" customHeight="1" x14ac:dyDescent="0.2">
      <c r="A30" s="338" t="s">
        <v>207</v>
      </c>
      <c r="B30" s="338"/>
      <c r="C30" s="4"/>
      <c r="D30" s="36">
        <v>9232570956</v>
      </c>
      <c r="E30"/>
      <c r="F30" s="36">
        <v>198812344480</v>
      </c>
      <c r="G30"/>
      <c r="H30" s="36">
        <v>202331256000</v>
      </c>
      <c r="I30"/>
      <c r="J30" s="36">
        <f t="shared" si="1"/>
        <v>5713659436</v>
      </c>
      <c r="K30"/>
      <c r="L30" s="174">
        <f t="shared" si="0"/>
        <v>5.6172990016845254E-4</v>
      </c>
      <c r="M30"/>
      <c r="N30"/>
      <c r="O30"/>
      <c r="P30" s="73"/>
      <c r="Q30" s="72"/>
    </row>
    <row r="31" spans="1:17" ht="30" customHeight="1" x14ac:dyDescent="0.2">
      <c r="A31" s="338" t="s">
        <v>208</v>
      </c>
      <c r="B31" s="338"/>
      <c r="C31"/>
      <c r="D31" s="36">
        <v>500000000000</v>
      </c>
      <c r="E31"/>
      <c r="F31" s="36">
        <v>0</v>
      </c>
      <c r="G31"/>
      <c r="H31" s="36">
        <v>191000000000</v>
      </c>
      <c r="I31"/>
      <c r="J31" s="36">
        <f t="shared" si="1"/>
        <v>309000000000</v>
      </c>
      <c r="K31"/>
      <c r="L31" s="174">
        <f t="shared" si="0"/>
        <v>3.0378873836689035E-2</v>
      </c>
      <c r="M31"/>
      <c r="N31"/>
      <c r="O31"/>
      <c r="P31" s="73"/>
      <c r="Q31" s="72"/>
    </row>
    <row r="32" spans="1:17" ht="30" customHeight="1" x14ac:dyDescent="0.2">
      <c r="A32" s="338" t="s">
        <v>209</v>
      </c>
      <c r="B32" s="338"/>
      <c r="C32"/>
      <c r="D32" s="36">
        <v>150000000000</v>
      </c>
      <c r="E32"/>
      <c r="F32" s="36">
        <v>0</v>
      </c>
      <c r="G32"/>
      <c r="H32" s="36">
        <v>0</v>
      </c>
      <c r="I32"/>
      <c r="J32" s="36">
        <f t="shared" si="1"/>
        <v>150000000000</v>
      </c>
      <c r="K32"/>
      <c r="L32" s="174">
        <f t="shared" si="0"/>
        <v>1.4747026134315064E-2</v>
      </c>
      <c r="M32"/>
      <c r="N32"/>
      <c r="O32"/>
      <c r="P32" s="73"/>
      <c r="Q32" s="72"/>
    </row>
    <row r="33" spans="1:17" ht="30" customHeight="1" x14ac:dyDescent="0.2">
      <c r="A33" s="338" t="s">
        <v>210</v>
      </c>
      <c r="B33" s="338"/>
      <c r="C33"/>
      <c r="D33" s="36">
        <v>200000000000</v>
      </c>
      <c r="E33"/>
      <c r="F33" s="36">
        <v>0</v>
      </c>
      <c r="G33"/>
      <c r="H33" s="36">
        <v>0</v>
      </c>
      <c r="I33"/>
      <c r="J33" s="36">
        <f t="shared" si="1"/>
        <v>200000000000</v>
      </c>
      <c r="K33"/>
      <c r="L33" s="174">
        <f t="shared" si="0"/>
        <v>1.9662701512420087E-2</v>
      </c>
      <c r="M33"/>
      <c r="N33"/>
      <c r="O33"/>
      <c r="P33" s="73"/>
      <c r="Q33" s="72"/>
    </row>
    <row r="34" spans="1:17" ht="30" customHeight="1" x14ac:dyDescent="0.2">
      <c r="A34" s="338" t="s">
        <v>211</v>
      </c>
      <c r="B34" s="338"/>
      <c r="C34"/>
      <c r="D34" s="36">
        <v>150000000000</v>
      </c>
      <c r="E34"/>
      <c r="F34" s="36">
        <v>0</v>
      </c>
      <c r="G34"/>
      <c r="H34" s="36">
        <v>136000000000</v>
      </c>
      <c r="I34"/>
      <c r="J34" s="36">
        <f t="shared" si="1"/>
        <v>14000000000</v>
      </c>
      <c r="K34"/>
      <c r="L34" s="174">
        <f t="shared" si="0"/>
        <v>1.3763891058694061E-3</v>
      </c>
      <c r="M34"/>
      <c r="N34"/>
      <c r="O34"/>
      <c r="P34" s="73"/>
      <c r="Q34" s="72"/>
    </row>
    <row r="35" spans="1:17" ht="30" customHeight="1" x14ac:dyDescent="0.2">
      <c r="A35" s="338" t="s">
        <v>212</v>
      </c>
      <c r="B35" s="338"/>
      <c r="C35"/>
      <c r="D35" s="36">
        <v>490000000000</v>
      </c>
      <c r="E35"/>
      <c r="F35" s="36">
        <v>0</v>
      </c>
      <c r="G35"/>
      <c r="H35" s="36">
        <v>0</v>
      </c>
      <c r="I35"/>
      <c r="J35" s="36">
        <f t="shared" si="1"/>
        <v>490000000000</v>
      </c>
      <c r="K35"/>
      <c r="L35" s="174">
        <f t="shared" si="0"/>
        <v>4.8173618705429209E-2</v>
      </c>
      <c r="M35"/>
      <c r="N35"/>
      <c r="O35"/>
      <c r="P35" s="73"/>
      <c r="Q35" s="72"/>
    </row>
    <row r="36" spans="1:17" ht="30" customHeight="1" x14ac:dyDescent="0.2">
      <c r="A36" s="338" t="s">
        <v>196</v>
      </c>
      <c r="B36" s="338"/>
      <c r="C36"/>
      <c r="D36" s="36">
        <v>100000000000</v>
      </c>
      <c r="E36"/>
      <c r="F36" s="36">
        <v>0</v>
      </c>
      <c r="G36"/>
      <c r="H36" s="36">
        <v>0</v>
      </c>
      <c r="I36"/>
      <c r="J36" s="36">
        <f t="shared" si="1"/>
        <v>100000000000</v>
      </c>
      <c r="K36"/>
      <c r="L36" s="174">
        <f t="shared" si="0"/>
        <v>9.8313507562100434E-3</v>
      </c>
      <c r="M36"/>
      <c r="N36"/>
      <c r="O36"/>
      <c r="P36" s="73"/>
      <c r="Q36" s="72"/>
    </row>
    <row r="37" spans="1:17" ht="30" customHeight="1" x14ac:dyDescent="0.2">
      <c r="A37" s="338" t="s">
        <v>252</v>
      </c>
      <c r="B37" s="338"/>
      <c r="C37"/>
      <c r="D37" s="36">
        <v>0</v>
      </c>
      <c r="E37"/>
      <c r="F37" s="36">
        <v>500000000000</v>
      </c>
      <c r="G37"/>
      <c r="H37" s="36">
        <v>0</v>
      </c>
      <c r="I37"/>
      <c r="J37" s="36">
        <f t="shared" si="1"/>
        <v>500000000000</v>
      </c>
      <c r="K37"/>
      <c r="L37" s="174">
        <f t="shared" si="0"/>
        <v>4.9156753781050215E-2</v>
      </c>
      <c r="M37"/>
      <c r="N37"/>
      <c r="O37"/>
      <c r="P37" s="73"/>
      <c r="Q37" s="72"/>
    </row>
    <row r="38" spans="1:17" ht="30" customHeight="1" x14ac:dyDescent="0.2">
      <c r="A38" s="338" t="s">
        <v>253</v>
      </c>
      <c r="B38" s="338"/>
      <c r="C38"/>
      <c r="D38" s="36">
        <v>0</v>
      </c>
      <c r="E38"/>
      <c r="F38" s="36">
        <v>500000000000</v>
      </c>
      <c r="G38"/>
      <c r="H38" s="36">
        <v>0</v>
      </c>
      <c r="I38"/>
      <c r="J38" s="36">
        <f t="shared" si="1"/>
        <v>500000000000</v>
      </c>
      <c r="K38"/>
      <c r="L38" s="174">
        <f t="shared" si="0"/>
        <v>4.9156753781050215E-2</v>
      </c>
      <c r="M38"/>
      <c r="N38"/>
      <c r="O38"/>
      <c r="P38" s="73"/>
      <c r="Q38" s="72"/>
    </row>
    <row r="39" spans="1:17" ht="30" customHeight="1" x14ac:dyDescent="0.2">
      <c r="A39" s="338" t="s">
        <v>254</v>
      </c>
      <c r="B39" s="338"/>
      <c r="C39"/>
      <c r="D39" s="36">
        <v>0</v>
      </c>
      <c r="E39"/>
      <c r="F39" s="36">
        <v>250000000000</v>
      </c>
      <c r="G39"/>
      <c r="H39" s="36">
        <v>0</v>
      </c>
      <c r="I39"/>
      <c r="J39" s="36">
        <f t="shared" si="1"/>
        <v>250000000000</v>
      </c>
      <c r="K39"/>
      <c r="L39" s="174">
        <f t="shared" si="0"/>
        <v>2.4578376890525108E-2</v>
      </c>
      <c r="M39"/>
      <c r="N39"/>
      <c r="O39"/>
      <c r="P39" s="73"/>
      <c r="Q39" s="72"/>
    </row>
    <row r="40" spans="1:17" ht="30" customHeight="1" x14ac:dyDescent="0.2">
      <c r="A40" s="338" t="s">
        <v>255</v>
      </c>
      <c r="B40" s="338"/>
      <c r="C40"/>
      <c r="D40" s="36">
        <v>0</v>
      </c>
      <c r="E40"/>
      <c r="F40" s="36">
        <v>250000000000</v>
      </c>
      <c r="G40"/>
      <c r="H40" s="36">
        <v>0</v>
      </c>
      <c r="I40"/>
      <c r="J40" s="36">
        <f t="shared" si="1"/>
        <v>250000000000</v>
      </c>
      <c r="K40"/>
      <c r="L40" s="174">
        <f t="shared" si="0"/>
        <v>2.4578376890525108E-2</v>
      </c>
      <c r="M40"/>
      <c r="N40"/>
      <c r="O40"/>
      <c r="P40" s="73"/>
      <c r="Q40" s="72"/>
    </row>
    <row r="41" spans="1:17" ht="30" customHeight="1" x14ac:dyDescent="0.2">
      <c r="A41" s="338" t="s">
        <v>256</v>
      </c>
      <c r="B41" s="338"/>
      <c r="C41"/>
      <c r="D41" s="36">
        <v>0</v>
      </c>
      <c r="E41"/>
      <c r="F41" s="36">
        <v>1000010000000</v>
      </c>
      <c r="G41"/>
      <c r="H41" s="36">
        <v>1000000000000</v>
      </c>
      <c r="I41"/>
      <c r="J41" s="36">
        <f t="shared" si="1"/>
        <v>10000000</v>
      </c>
      <c r="K41"/>
      <c r="L41" s="174">
        <f t="shared" si="0"/>
        <v>9.8313507562100435E-7</v>
      </c>
      <c r="M41"/>
      <c r="N41"/>
      <c r="O41"/>
      <c r="P41" s="73"/>
      <c r="Q41" s="72"/>
    </row>
    <row r="42" spans="1:17" ht="30" customHeight="1" x14ac:dyDescent="0.2">
      <c r="A42" s="338" t="s">
        <v>257</v>
      </c>
      <c r="B42" s="338"/>
      <c r="C42"/>
      <c r="D42" s="36">
        <v>0</v>
      </c>
      <c r="E42"/>
      <c r="F42" s="36">
        <v>950000000000</v>
      </c>
      <c r="G42"/>
      <c r="H42" s="36">
        <v>0</v>
      </c>
      <c r="I42"/>
      <c r="J42" s="36">
        <f t="shared" si="1"/>
        <v>950000000000</v>
      </c>
      <c r="K42"/>
      <c r="L42" s="174">
        <f t="shared" si="0"/>
        <v>9.3397832183995416E-2</v>
      </c>
      <c r="M42"/>
      <c r="N42"/>
      <c r="O42"/>
      <c r="P42" s="73"/>
      <c r="Q42" s="72"/>
    </row>
    <row r="43" spans="1:17" ht="30" customHeight="1" x14ac:dyDescent="0.2">
      <c r="A43" s="341" t="s">
        <v>258</v>
      </c>
      <c r="B43" s="341"/>
      <c r="C43"/>
      <c r="D43" s="36">
        <v>0</v>
      </c>
      <c r="E43"/>
      <c r="F43" s="36">
        <v>50000000000</v>
      </c>
      <c r="G43"/>
      <c r="H43" s="36">
        <v>0</v>
      </c>
      <c r="I43"/>
      <c r="J43" s="36">
        <f t="shared" si="1"/>
        <v>50000000000</v>
      </c>
      <c r="K43"/>
      <c r="L43" s="174">
        <f t="shared" si="0"/>
        <v>4.9156753781050217E-3</v>
      </c>
      <c r="M43"/>
      <c r="N43"/>
      <c r="O43"/>
      <c r="P43" s="73"/>
      <c r="Q43" s="72"/>
    </row>
    <row r="44" spans="1:17" ht="30" customHeight="1" thickBot="1" x14ac:dyDescent="0.25">
      <c r="A44" s="340" t="s">
        <v>12</v>
      </c>
      <c r="B44" s="340"/>
      <c r="C44"/>
      <c r="D44" s="160">
        <f>SUM(D7:D43)</f>
        <v>3645008908478</v>
      </c>
      <c r="E44" s="159"/>
      <c r="F44" s="160">
        <f>SUM(F7:F43)</f>
        <v>14401151676289</v>
      </c>
      <c r="G44" s="159"/>
      <c r="H44" s="160">
        <f>SUM(H7:H43)</f>
        <v>13871738256552</v>
      </c>
      <c r="I44" s="159"/>
      <c r="J44" s="160">
        <f>SUM(J7:J43)</f>
        <v>4174422328215</v>
      </c>
      <c r="K44" s="159"/>
      <c r="L44" s="198">
        <f>SUM(L7:L43)</f>
        <v>0.4104021011323663</v>
      </c>
      <c r="M44"/>
      <c r="N44"/>
      <c r="O44"/>
      <c r="P44" s="73"/>
      <c r="Q44" s="72"/>
    </row>
    <row r="45" spans="1:17" ht="30" customHeight="1" thickTop="1" x14ac:dyDescent="0.5">
      <c r="B45" s="153"/>
      <c r="C45" s="87"/>
      <c r="D45" s="73"/>
      <c r="E45" s="72"/>
      <c r="L45" s="30"/>
      <c r="N45" s="12"/>
      <c r="O45" s="12"/>
      <c r="P45" s="12"/>
      <c r="Q45" s="12"/>
    </row>
    <row r="46" spans="1:17" ht="30" customHeight="1" x14ac:dyDescent="0.5">
      <c r="B46" s="153"/>
      <c r="C46" s="87"/>
      <c r="D46" s="73"/>
      <c r="E46" s="72"/>
      <c r="L46" s="30"/>
      <c r="N46" s="12"/>
      <c r="O46" s="12"/>
      <c r="P46" s="12"/>
      <c r="Q46" s="12"/>
    </row>
    <row r="47" spans="1:17" ht="30" customHeight="1" x14ac:dyDescent="0.5">
      <c r="B47" s="153"/>
      <c r="C47" s="87"/>
      <c r="D47" s="73"/>
      <c r="E47" s="72"/>
      <c r="L47" s="30"/>
      <c r="N47" s="12"/>
      <c r="O47" s="12"/>
      <c r="P47" s="12"/>
      <c r="Q47" s="12"/>
    </row>
    <row r="48" spans="1:17" ht="30" customHeight="1" x14ac:dyDescent="0.5">
      <c r="B48" s="153"/>
      <c r="C48" s="87"/>
      <c r="D48" s="73"/>
      <c r="E48" s="72"/>
      <c r="L48" s="30"/>
      <c r="N48" s="12"/>
      <c r="O48" s="12"/>
      <c r="P48" s="12"/>
      <c r="Q48" s="12"/>
    </row>
    <row r="49" spans="2:17" ht="30" customHeight="1" x14ac:dyDescent="0.5">
      <c r="B49" s="153"/>
      <c r="C49" s="87"/>
      <c r="D49" s="73"/>
      <c r="E49" s="72"/>
      <c r="L49" s="30"/>
      <c r="N49" s="12"/>
      <c r="O49" s="12"/>
      <c r="P49" s="12"/>
      <c r="Q49" s="12"/>
    </row>
    <row r="50" spans="2:17" ht="30" customHeight="1" x14ac:dyDescent="0.5">
      <c r="B50" s="153"/>
      <c r="C50" s="87"/>
      <c r="D50" s="73"/>
      <c r="E50" s="72"/>
      <c r="L50" s="30"/>
      <c r="N50" s="12"/>
      <c r="O50" s="12"/>
      <c r="P50" s="12"/>
      <c r="Q50" s="12"/>
    </row>
    <row r="51" spans="2:17" ht="30" customHeight="1" x14ac:dyDescent="0.5">
      <c r="B51" s="153"/>
      <c r="C51" s="87"/>
      <c r="D51" s="73"/>
      <c r="E51" s="72"/>
      <c r="L51" s="30"/>
      <c r="N51" s="12"/>
      <c r="O51" s="12"/>
      <c r="P51" s="12"/>
      <c r="Q51" s="12"/>
    </row>
    <row r="52" spans="2:17" ht="30" customHeight="1" x14ac:dyDescent="0.5">
      <c r="B52" s="153"/>
      <c r="C52" s="87"/>
      <c r="D52" s="73"/>
      <c r="E52" s="72"/>
      <c r="L52" s="30"/>
      <c r="N52" s="12"/>
      <c r="O52" s="12"/>
      <c r="P52" s="12"/>
      <c r="Q52" s="12"/>
    </row>
    <row r="53" spans="2:17" ht="30" customHeight="1" x14ac:dyDescent="0.5">
      <c r="B53" s="153"/>
      <c r="C53" s="87"/>
      <c r="D53" s="73"/>
      <c r="E53" s="72"/>
      <c r="L53" s="30"/>
      <c r="N53" s="12"/>
      <c r="O53" s="12"/>
      <c r="P53" s="12"/>
      <c r="Q53" s="12"/>
    </row>
    <row r="54" spans="2:17" ht="30" customHeight="1" x14ac:dyDescent="0.5">
      <c r="B54" s="153"/>
      <c r="C54" s="87"/>
      <c r="D54" s="73"/>
      <c r="E54" s="72"/>
      <c r="L54" s="30"/>
      <c r="N54" s="12"/>
      <c r="O54" s="12"/>
      <c r="P54" s="12"/>
      <c r="Q54" s="12"/>
    </row>
    <row r="55" spans="2:17" ht="30" customHeight="1" x14ac:dyDescent="0.5">
      <c r="B55" s="153"/>
      <c r="C55" s="87"/>
      <c r="D55" s="73"/>
      <c r="E55" s="72"/>
      <c r="L55" s="30"/>
      <c r="N55" s="12"/>
      <c r="O55" s="12"/>
      <c r="P55" s="12"/>
      <c r="Q55" s="12"/>
    </row>
    <row r="56" spans="2:17" ht="30" customHeight="1" x14ac:dyDescent="0.5">
      <c r="B56" s="153"/>
      <c r="C56" s="87"/>
      <c r="D56" s="73"/>
      <c r="E56" s="72"/>
      <c r="L56" s="30"/>
      <c r="N56" s="12"/>
      <c r="O56" s="12"/>
      <c r="P56" s="12"/>
      <c r="Q56" s="12"/>
    </row>
    <row r="57" spans="2:17" ht="30" customHeight="1" x14ac:dyDescent="0.5">
      <c r="B57" s="153"/>
      <c r="C57" s="87"/>
      <c r="D57" s="73"/>
      <c r="E57" s="72"/>
      <c r="L57" s="30"/>
      <c r="N57" s="12"/>
      <c r="O57" s="12"/>
      <c r="P57" s="12"/>
      <c r="Q57" s="12"/>
    </row>
    <row r="58" spans="2:17" ht="30" customHeight="1" x14ac:dyDescent="0.5">
      <c r="B58" s="153"/>
      <c r="C58" s="87"/>
      <c r="D58" s="73"/>
      <c r="E58" s="72"/>
      <c r="L58" s="30"/>
      <c r="N58" s="12"/>
      <c r="O58" s="12"/>
      <c r="P58" s="12"/>
      <c r="Q58" s="12"/>
    </row>
    <row r="59" spans="2:17" ht="30" customHeight="1" x14ac:dyDescent="0.5">
      <c r="B59" s="153"/>
      <c r="C59" s="87"/>
      <c r="D59" s="73"/>
      <c r="E59" s="72"/>
      <c r="L59" s="30"/>
      <c r="N59" s="12"/>
      <c r="O59" s="12"/>
      <c r="P59" s="12"/>
      <c r="Q59" s="12"/>
    </row>
    <row r="60" spans="2:17" ht="30" customHeight="1" x14ac:dyDescent="0.5">
      <c r="B60" s="153"/>
      <c r="C60" s="87"/>
      <c r="D60" s="73"/>
      <c r="E60" s="72"/>
      <c r="L60" s="30"/>
      <c r="N60" s="12"/>
      <c r="O60" s="12"/>
      <c r="P60" s="12"/>
      <c r="Q60" s="12"/>
    </row>
    <row r="61" spans="2:17" ht="30" customHeight="1" x14ac:dyDescent="0.5">
      <c r="B61" s="153"/>
      <c r="C61" s="87"/>
      <c r="D61" s="73"/>
      <c r="E61" s="72"/>
      <c r="L61" s="30"/>
      <c r="N61" s="12"/>
      <c r="O61" s="12"/>
      <c r="P61" s="12"/>
      <c r="Q61" s="12"/>
    </row>
    <row r="62" spans="2:17" ht="30" customHeight="1" x14ac:dyDescent="0.5">
      <c r="B62" s="153"/>
      <c r="C62" s="87"/>
      <c r="D62" s="73"/>
      <c r="E62" s="72"/>
      <c r="L62" s="30"/>
      <c r="N62" s="12"/>
      <c r="O62" s="12"/>
      <c r="P62" s="12"/>
      <c r="Q62" s="12"/>
    </row>
    <row r="63" spans="2:17" ht="30" customHeight="1" x14ac:dyDescent="0.5">
      <c r="B63" s="153"/>
      <c r="C63" s="87"/>
      <c r="D63" s="73"/>
      <c r="E63" s="72"/>
      <c r="L63" s="30"/>
      <c r="N63" s="12"/>
      <c r="O63" s="12"/>
      <c r="P63" s="12"/>
      <c r="Q63" s="12"/>
    </row>
    <row r="64" spans="2:17" ht="30" customHeight="1" x14ac:dyDescent="0.5">
      <c r="B64" s="153"/>
      <c r="C64" s="87"/>
      <c r="D64" s="73"/>
      <c r="E64" s="72"/>
      <c r="L64" s="30"/>
      <c r="N64" s="12"/>
      <c r="O64" s="12"/>
      <c r="P64" s="12"/>
      <c r="Q64" s="12"/>
    </row>
    <row r="65" spans="2:17" ht="30" customHeight="1" x14ac:dyDescent="0.5">
      <c r="B65" s="153"/>
      <c r="C65" s="87"/>
      <c r="D65" s="73"/>
      <c r="E65" s="72"/>
      <c r="L65" s="30"/>
      <c r="N65" s="12"/>
      <c r="O65" s="12"/>
      <c r="P65" s="12"/>
      <c r="Q65" s="12"/>
    </row>
    <row r="66" spans="2:17" ht="30" customHeight="1" x14ac:dyDescent="0.5">
      <c r="B66" s="153"/>
      <c r="C66" s="87"/>
      <c r="D66" s="73"/>
      <c r="E66" s="72"/>
      <c r="L66" s="30"/>
      <c r="N66" s="12"/>
      <c r="O66" s="12"/>
      <c r="P66" s="12"/>
      <c r="Q66" s="12"/>
    </row>
    <row r="67" spans="2:17" ht="30" customHeight="1" x14ac:dyDescent="0.5">
      <c r="B67" s="153"/>
      <c r="C67" s="87"/>
      <c r="D67" s="73"/>
      <c r="E67" s="72"/>
      <c r="L67" s="30"/>
      <c r="N67" s="12"/>
      <c r="O67" s="12"/>
      <c r="P67" s="12"/>
      <c r="Q67" s="12"/>
    </row>
    <row r="68" spans="2:17" ht="30" customHeight="1" x14ac:dyDescent="0.5">
      <c r="B68" s="153"/>
      <c r="C68" s="87"/>
      <c r="D68" s="73"/>
      <c r="E68" s="72"/>
      <c r="L68" s="30"/>
      <c r="N68" s="12"/>
      <c r="O68" s="12"/>
      <c r="P68" s="12"/>
      <c r="Q68" s="12"/>
    </row>
    <row r="69" spans="2:17" ht="30" customHeight="1" x14ac:dyDescent="0.5">
      <c r="B69" s="153"/>
      <c r="C69" s="87"/>
      <c r="D69" s="73"/>
      <c r="E69" s="72"/>
      <c r="L69" s="30"/>
      <c r="N69" s="12"/>
      <c r="O69" s="12"/>
      <c r="P69" s="12"/>
      <c r="Q69" s="12"/>
    </row>
    <row r="70" spans="2:17" s="22" customFormat="1" ht="30" customHeight="1" x14ac:dyDescent="0.25">
      <c r="B70" s="154"/>
      <c r="C70" s="149"/>
      <c r="D70" s="74"/>
      <c r="E70" s="72"/>
      <c r="L70" s="46"/>
    </row>
    <row r="71" spans="2:17" ht="24.95" customHeight="1" x14ac:dyDescent="0.25">
      <c r="J71" s="100"/>
    </row>
  </sheetData>
  <mergeCells count="44">
    <mergeCell ref="A44:B44"/>
    <mergeCell ref="A31:B31"/>
    <mergeCell ref="A32:B32"/>
    <mergeCell ref="A33:B33"/>
    <mergeCell ref="A34:B34"/>
    <mergeCell ref="A35:B35"/>
    <mergeCell ref="A39:B39"/>
    <mergeCell ref="A40:B40"/>
    <mergeCell ref="A41:B41"/>
    <mergeCell ref="A42:B42"/>
    <mergeCell ref="A43:B43"/>
    <mergeCell ref="A37:B37"/>
    <mergeCell ref="A38:B38"/>
    <mergeCell ref="A36:B36"/>
    <mergeCell ref="A6:B6"/>
    <mergeCell ref="A7:B7"/>
    <mergeCell ref="A8:B8"/>
    <mergeCell ref="A9:B9"/>
    <mergeCell ref="A1:L1"/>
    <mergeCell ref="A2:L2"/>
    <mergeCell ref="A3:L3"/>
    <mergeCell ref="F5:H5"/>
    <mergeCell ref="A4:L4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0:B30"/>
    <mergeCell ref="A25:B25"/>
    <mergeCell ref="A26:B26"/>
    <mergeCell ref="A27:B27"/>
    <mergeCell ref="A28:B28"/>
    <mergeCell ref="A29:B29"/>
  </mergeCells>
  <pageMargins left="0.39" right="0.39" top="0.39" bottom="0.39" header="0" footer="0"/>
  <pageSetup scale="8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31869B"/>
  </sheetPr>
  <dimension ref="A1:N11"/>
  <sheetViews>
    <sheetView rightToLeft="1" tabSelected="1" view="pageBreakPreview" zoomScaleNormal="100" zoomScaleSheetLayoutView="100" workbookViewId="0">
      <selection activeCell="M1" sqref="M1:N1048576"/>
    </sheetView>
  </sheetViews>
  <sheetFormatPr defaultRowHeight="30" customHeight="1" x14ac:dyDescent="0.2"/>
  <cols>
    <col min="1" max="1" width="2.5703125" customWidth="1"/>
    <col min="2" max="2" width="48.85546875" customWidth="1"/>
    <col min="3" max="3" width="0.42578125" customWidth="1"/>
    <col min="4" max="4" width="11.7109375" customWidth="1"/>
    <col min="5" max="5" width="0.7109375" customWidth="1"/>
    <col min="6" max="6" width="22" customWidth="1"/>
    <col min="7" max="7" width="0.85546875" customWidth="1"/>
    <col min="8" max="8" width="12" style="58" customWidth="1"/>
    <col min="9" max="9" width="0.5703125" style="58" customWidth="1"/>
    <col min="10" max="10" width="12.85546875" style="58" customWidth="1"/>
    <col min="11" max="11" width="0.28515625" customWidth="1"/>
    <col min="12" max="12" width="24.85546875" style="45" hidden="1" customWidth="1"/>
    <col min="13" max="13" width="23" style="34" bestFit="1" customWidth="1"/>
    <col min="14" max="14" width="15.85546875" style="45" bestFit="1" customWidth="1"/>
  </cols>
  <sheetData>
    <row r="1" spans="1:14" s="12" customFormat="1" ht="30" customHeight="1" x14ac:dyDescent="0.2">
      <c r="A1" s="305" t="s">
        <v>0</v>
      </c>
      <c r="B1" s="305"/>
      <c r="C1" s="305"/>
      <c r="D1" s="305"/>
      <c r="E1" s="305"/>
      <c r="F1" s="305"/>
      <c r="G1" s="305"/>
      <c r="H1" s="305"/>
      <c r="I1" s="305"/>
      <c r="J1" s="305"/>
      <c r="L1" s="30"/>
      <c r="M1" s="100"/>
      <c r="N1" s="30"/>
    </row>
    <row r="2" spans="1:14" s="12" customFormat="1" ht="30" customHeight="1" x14ac:dyDescent="0.2">
      <c r="A2" s="305" t="s">
        <v>89</v>
      </c>
      <c r="B2" s="305"/>
      <c r="C2" s="305"/>
      <c r="D2" s="305"/>
      <c r="E2" s="305"/>
      <c r="F2" s="305"/>
      <c r="G2" s="305"/>
      <c r="H2" s="305"/>
      <c r="I2" s="305"/>
      <c r="J2" s="305"/>
      <c r="L2" s="30"/>
      <c r="M2" s="100"/>
      <c r="N2" s="30"/>
    </row>
    <row r="3" spans="1:14" s="12" customFormat="1" ht="30" customHeight="1" x14ac:dyDescent="0.2">
      <c r="A3" s="305" t="s">
        <v>242</v>
      </c>
      <c r="B3" s="305"/>
      <c r="C3" s="305"/>
      <c r="D3" s="305"/>
      <c r="E3" s="305"/>
      <c r="F3" s="305"/>
      <c r="G3" s="305"/>
      <c r="H3" s="305"/>
      <c r="I3" s="305"/>
      <c r="J3" s="305"/>
      <c r="L3" s="30"/>
      <c r="M3" s="100"/>
      <c r="N3" s="30"/>
    </row>
    <row r="4" spans="1:14" s="13" customFormat="1" ht="30" customHeight="1" x14ac:dyDescent="0.2">
      <c r="A4" s="304" t="s">
        <v>153</v>
      </c>
      <c r="B4" s="304"/>
      <c r="C4" s="304"/>
      <c r="D4" s="304"/>
      <c r="E4" s="304"/>
      <c r="F4" s="304"/>
      <c r="G4" s="304"/>
      <c r="H4" s="304"/>
      <c r="I4" s="304"/>
      <c r="J4" s="304"/>
      <c r="L4" s="44"/>
      <c r="M4" s="119"/>
      <c r="N4" s="44"/>
    </row>
    <row r="5" spans="1:14" s="12" customFormat="1" ht="42" customHeight="1" x14ac:dyDescent="0.2">
      <c r="A5" s="306" t="s">
        <v>90</v>
      </c>
      <c r="B5" s="306"/>
      <c r="D5" s="1" t="s">
        <v>91</v>
      </c>
      <c r="F5" s="1" t="s">
        <v>75</v>
      </c>
      <c r="H5" s="83" t="s">
        <v>92</v>
      </c>
      <c r="I5" s="54"/>
      <c r="J5" s="83" t="s">
        <v>93</v>
      </c>
      <c r="L5" s="30"/>
      <c r="M5" s="100"/>
      <c r="N5" s="30"/>
    </row>
    <row r="6" spans="1:14" s="12" customFormat="1" ht="30" customHeight="1" x14ac:dyDescent="0.5">
      <c r="A6" s="339" t="s">
        <v>94</v>
      </c>
      <c r="B6" s="339"/>
      <c r="D6" s="31" t="s">
        <v>154</v>
      </c>
      <c r="E6" s="14"/>
      <c r="F6" s="164">
        <f>'درآمد سرمایه گذاری در سهام'!I19</f>
        <v>1784717</v>
      </c>
      <c r="G6" s="14"/>
      <c r="H6" s="239">
        <f>F6/F11</f>
        <v>8.8272747595232984E-6</v>
      </c>
      <c r="I6" s="156"/>
      <c r="J6" s="241">
        <v>1.7546178827570921E-7</v>
      </c>
      <c r="L6" s="166">
        <v>7325921202288</v>
      </c>
      <c r="M6" s="43"/>
      <c r="N6" s="30"/>
    </row>
    <row r="7" spans="1:14" s="12" customFormat="1" ht="30" customHeight="1" x14ac:dyDescent="0.5">
      <c r="A7" s="338" t="s">
        <v>95</v>
      </c>
      <c r="B7" s="338"/>
      <c r="D7" s="31" t="s">
        <v>96</v>
      </c>
      <c r="E7" s="14"/>
      <c r="F7" s="219">
        <f>'درآمد سرمایه گذاری در صندوق'!G30</f>
        <v>2820703848</v>
      </c>
      <c r="G7" s="14"/>
      <c r="H7" s="47">
        <f>F7/F11</f>
        <v>1.3951303137438956E-2</v>
      </c>
      <c r="I7" s="62"/>
      <c r="J7" s="242">
        <v>2.7731328909079379E-4</v>
      </c>
      <c r="L7" s="43"/>
      <c r="M7" s="43"/>
      <c r="N7" s="30"/>
    </row>
    <row r="8" spans="1:14" s="12" customFormat="1" ht="30" customHeight="1" x14ac:dyDescent="0.5">
      <c r="A8" s="338" t="s">
        <v>97</v>
      </c>
      <c r="B8" s="338"/>
      <c r="D8" s="31" t="s">
        <v>155</v>
      </c>
      <c r="E8" s="14"/>
      <c r="F8" s="219">
        <f>'درآمد سرمایه گذاری در اوراق به'!I27</f>
        <v>86255262088</v>
      </c>
      <c r="G8" s="14"/>
      <c r="H8" s="47">
        <f>F8/F11</f>
        <v>0.42662164248195611</v>
      </c>
      <c r="I8" s="62"/>
      <c r="J8" s="47">
        <v>8.4800573615595436E-3</v>
      </c>
      <c r="L8" s="43"/>
      <c r="M8" s="43"/>
      <c r="N8" s="30"/>
    </row>
    <row r="9" spans="1:14" s="12" customFormat="1" ht="30" customHeight="1" x14ac:dyDescent="0.5">
      <c r="A9" s="338" t="s">
        <v>98</v>
      </c>
      <c r="B9" s="338"/>
      <c r="D9" s="31" t="s">
        <v>156</v>
      </c>
      <c r="E9" s="14"/>
      <c r="F9" s="219">
        <f>'درآمد سپرده بانکی'!D42</f>
        <v>112906880807</v>
      </c>
      <c r="G9" s="14"/>
      <c r="H9" s="47">
        <f>F9/F11</f>
        <v>0.55844151152487287</v>
      </c>
      <c r="I9" s="62"/>
      <c r="J9" s="47">
        <v>1.1100271480032167E-2</v>
      </c>
      <c r="L9" s="43"/>
      <c r="M9" s="43"/>
      <c r="N9" s="30"/>
    </row>
    <row r="10" spans="1:14" s="12" customFormat="1" ht="30" customHeight="1" x14ac:dyDescent="0.5">
      <c r="A10" s="338" t="s">
        <v>99</v>
      </c>
      <c r="B10" s="338"/>
      <c r="D10" s="31" t="s">
        <v>157</v>
      </c>
      <c r="E10" s="14"/>
      <c r="F10" s="230">
        <f>'سایر درآمدها'!D10</f>
        <v>197474413</v>
      </c>
      <c r="G10" s="14"/>
      <c r="H10" s="85">
        <f>F10/F11</f>
        <v>9.7671558097254607E-4</v>
      </c>
      <c r="I10" s="62"/>
      <c r="J10" s="85">
        <v>1.9414402195796843E-5</v>
      </c>
      <c r="L10" s="43"/>
      <c r="M10" s="43"/>
      <c r="N10" s="30"/>
    </row>
    <row r="11" spans="1:14" s="12" customFormat="1" ht="30" customHeight="1" x14ac:dyDescent="0.5">
      <c r="A11" s="305" t="s">
        <v>12</v>
      </c>
      <c r="B11" s="305"/>
      <c r="C11" s="22"/>
      <c r="D11" s="19"/>
      <c r="E11" s="20"/>
      <c r="F11" s="21">
        <f>SUM(F6:F10)</f>
        <v>202182105873</v>
      </c>
      <c r="G11" s="20"/>
      <c r="H11" s="86">
        <f>SUM(H6:H10)</f>
        <v>1</v>
      </c>
      <c r="I11" s="82"/>
      <c r="J11" s="243">
        <f>SUM(J6:J10)</f>
        <v>1.9877231994666577E-2</v>
      </c>
      <c r="L11" s="90"/>
      <c r="M11" s="100"/>
      <c r="N11" s="30"/>
    </row>
  </sheetData>
  <mergeCells count="11">
    <mergeCell ref="A1:J1"/>
    <mergeCell ref="A2:J2"/>
    <mergeCell ref="A3:J3"/>
    <mergeCell ref="A5:B5"/>
    <mergeCell ref="A4:J4"/>
    <mergeCell ref="A11:B11"/>
    <mergeCell ref="A6:B6"/>
    <mergeCell ref="A7:B7"/>
    <mergeCell ref="A8:B8"/>
    <mergeCell ref="A9:B9"/>
    <mergeCell ref="A10:B10"/>
  </mergeCells>
  <pageMargins left="0.39" right="0.39" top="0.39" bottom="0.39" header="0" footer="0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23</vt:i4>
      </vt:variant>
    </vt:vector>
  </HeadingPairs>
  <TitlesOfParts>
    <vt:vector size="42" baseType="lpstr">
      <vt:lpstr>صورت وضعیت</vt:lpstr>
      <vt:lpstr>سهام</vt:lpstr>
      <vt:lpstr>اوراق</vt:lpstr>
      <vt:lpstr>مبالغ تخصیصی اوراق</vt:lpstr>
      <vt:lpstr>تعدیل قیمت</vt:lpstr>
      <vt:lpstr>اوراق مشتقه</vt:lpstr>
      <vt:lpstr>واحدهای صندوق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درآمد اوراق بهادار</vt:lpstr>
      <vt:lpstr>درآمد ناشی از تغییر قیمت اوراق</vt:lpstr>
      <vt:lpstr>درآمد ناشی از فروش</vt:lpstr>
      <vt:lpstr>سود سپرده بانکی</vt:lpstr>
      <vt:lpstr>اوراق!Print_Area</vt:lpstr>
      <vt:lpstr>'اوراق مشتقه'!Print_Area</vt:lpstr>
      <vt:lpstr>'تعدیل قیمت'!Print_Area</vt:lpstr>
      <vt:lpstr>درآمد!Print_Area</vt:lpstr>
      <vt:lpstr>'درآمد اوراق بهادار'!Print_Area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  <vt:lpstr>'درآمد سپرده بانکی'!Print_Titles</vt:lpstr>
      <vt:lpstr>'درآمد سرمایه گذاری در اوراق به'!Print_Titles</vt:lpstr>
      <vt:lpstr>'درآمد ناشی از فروش'!Print_Titles</vt:lpstr>
      <vt:lpstr>'سود سپرده بانکی'!Print_Titles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Behnaz Taheri</dc:creator>
  <dc:description/>
  <cp:lastModifiedBy>Behnaz Taheri</cp:lastModifiedBy>
  <cp:lastPrinted>2025-03-30T12:41:30Z</cp:lastPrinted>
  <dcterms:created xsi:type="dcterms:W3CDTF">2024-08-25T06:34:11Z</dcterms:created>
  <dcterms:modified xsi:type="dcterms:W3CDTF">2025-03-30T12:46:15Z</dcterms:modified>
</cp:coreProperties>
</file>