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mooz\Desktop\"/>
    </mc:Choice>
  </mc:AlternateContent>
  <xr:revisionPtr revIDLastSave="0" documentId="13_ncr:1_{DE88BFDE-BC7A-45A6-9B63-48A00D1DEBC5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اوراق!$A$1:$AL$26</definedName>
    <definedName name="_xlnm.Print_Area" localSheetId="5">'اوراق مشتقه'!$A$1:$AU$11</definedName>
    <definedName name="_xlnm.Print_Area" localSheetId="4">'تعدیل قیمت'!$A$1:$M$10</definedName>
    <definedName name="_xlnm.Print_Area" localSheetId="8">درآمد!$A$1:$L$11</definedName>
    <definedName name="_xlnm.Print_Area" localSheetId="15">'درآمد اوراق بهادار'!$A$1:$R$18</definedName>
    <definedName name="_xlnm.Print_Area" localSheetId="12">'درآمد سپرده بانکی'!$A$1:$F$45</definedName>
    <definedName name="_xlnm.Print_Area" localSheetId="11">'درآمد سرمایه گذاری در اوراق به'!$A$1:$R$28</definedName>
    <definedName name="_xlnm.Print_Area" localSheetId="9">'درآمد سرمایه گذاری در سهام'!$A$1:$V$21</definedName>
    <definedName name="_xlnm.Print_Area" localSheetId="10">'درآمد سرمایه گذاری در صندوق'!$A$1:$R$30</definedName>
    <definedName name="_xlnm.Print_Area" localSheetId="14">'درآمد سود سهام'!$A$1:$T$9</definedName>
    <definedName name="_xlnm.Print_Area" localSheetId="16">'درآمد ناشی از تغییر قیمت اوراق'!$A$1:$Q$44</definedName>
    <definedName name="_xlnm.Print_Area" localSheetId="17">'درآمد ناشی از فروش'!$A$1:$S$39</definedName>
    <definedName name="_xlnm.Print_Area" localSheetId="13">'سایر درآمدها'!$A$1:$G$11</definedName>
    <definedName name="_xlnm.Print_Area" localSheetId="7">سپرده!$A$1:$M$44</definedName>
    <definedName name="_xlnm.Print_Area" localSheetId="1">سهام!$A$1:$AB$13</definedName>
    <definedName name="_xlnm.Print_Area" localSheetId="18">'سود سپرده بانکی'!$A$1:$M$45</definedName>
    <definedName name="_xlnm.Print_Area" localSheetId="0">'صورت وضعیت'!$A$1:$C$43</definedName>
    <definedName name="_xlnm.Print_Area" localSheetId="3">'مبالغ تخصیصی اوراق'!$A$1:$R$13</definedName>
    <definedName name="_xlnm.Print_Area" localSheetId="6">'واحدهای صندوق'!$A$1:$AB$29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8" l="1"/>
  <c r="F11" i="8" s="1"/>
  <c r="O44" i="21"/>
  <c r="Q10" i="21"/>
  <c r="J10" i="8"/>
  <c r="J9" i="8"/>
  <c r="J8" i="8"/>
  <c r="J7" i="8"/>
  <c r="J11" i="8" s="1"/>
  <c r="J6" i="8"/>
  <c r="S19" i="9"/>
  <c r="S18" i="9"/>
  <c r="Q20" i="9"/>
  <c r="Q18" i="9"/>
  <c r="I21" i="9"/>
  <c r="G20" i="9"/>
  <c r="G18" i="9"/>
  <c r="I18" i="9" s="1"/>
  <c r="O19" i="9"/>
  <c r="E19" i="9"/>
  <c r="E21" i="9"/>
  <c r="C21" i="9"/>
  <c r="K26" i="10"/>
  <c r="K21" i="10"/>
  <c r="K10" i="10"/>
  <c r="K8" i="10"/>
  <c r="K5" i="10"/>
  <c r="P29" i="10"/>
  <c r="N29" i="10"/>
  <c r="L29" i="10"/>
  <c r="J29" i="10"/>
  <c r="H29" i="10"/>
  <c r="F29" i="10"/>
  <c r="C28" i="10"/>
  <c r="C27" i="10"/>
  <c r="C25" i="10"/>
  <c r="C23" i="10"/>
  <c r="C22" i="10"/>
  <c r="C21" i="10"/>
  <c r="C20" i="10"/>
  <c r="C19" i="10"/>
  <c r="C18" i="10"/>
  <c r="C17" i="10"/>
  <c r="C16" i="10"/>
  <c r="C15" i="10"/>
  <c r="C14" i="10"/>
  <c r="C13" i="10"/>
  <c r="C11" i="10"/>
  <c r="C10" i="10"/>
  <c r="C9" i="10"/>
  <c r="C8" i="10"/>
  <c r="C29" i="10" s="1"/>
  <c r="K9" i="11"/>
  <c r="C9" i="11"/>
  <c r="M18" i="11"/>
  <c r="E18" i="11"/>
  <c r="M17" i="11"/>
  <c r="E17" i="11"/>
  <c r="K17" i="11"/>
  <c r="C17" i="11"/>
  <c r="K23" i="11"/>
  <c r="C23" i="11"/>
  <c r="K22" i="11"/>
  <c r="C22" i="11"/>
  <c r="K21" i="11"/>
  <c r="C21" i="11"/>
  <c r="K20" i="11"/>
  <c r="C20" i="11"/>
  <c r="O24" i="11"/>
  <c r="M24" i="11"/>
  <c r="G24" i="11"/>
  <c r="E24" i="11"/>
  <c r="K24" i="11"/>
  <c r="C24" i="11"/>
  <c r="O13" i="11"/>
  <c r="M13" i="11"/>
  <c r="G13" i="11"/>
  <c r="E13" i="11"/>
  <c r="O12" i="11"/>
  <c r="M12" i="11"/>
  <c r="G12" i="11"/>
  <c r="E12" i="11"/>
  <c r="I11" i="11"/>
  <c r="O14" i="11"/>
  <c r="M14" i="11"/>
  <c r="G14" i="11"/>
  <c r="E14" i="11"/>
  <c r="O19" i="11"/>
  <c r="M19" i="11"/>
  <c r="G19" i="11"/>
  <c r="E19" i="11"/>
  <c r="K7" i="11"/>
  <c r="C7" i="11"/>
  <c r="O16" i="11"/>
  <c r="M16" i="11"/>
  <c r="G16" i="11"/>
  <c r="E16" i="11"/>
  <c r="O26" i="11"/>
  <c r="M26" i="11"/>
  <c r="G26" i="11"/>
  <c r="E26" i="11"/>
  <c r="O18" i="11"/>
  <c r="G18" i="11"/>
  <c r="O25" i="11"/>
  <c r="M25" i="11"/>
  <c r="G25" i="11"/>
  <c r="E25" i="11"/>
  <c r="O10" i="11"/>
  <c r="G10" i="11"/>
  <c r="M10" i="11"/>
  <c r="I15" i="11"/>
  <c r="E10" i="11"/>
  <c r="M17" i="17"/>
  <c r="Q7" i="17"/>
  <c r="Q16" i="17"/>
  <c r="Q15" i="17"/>
  <c r="Q14" i="17"/>
  <c r="Q13" i="17"/>
  <c r="Q11" i="17"/>
  <c r="Q10" i="17"/>
  <c r="Q9" i="17"/>
  <c r="Q8" i="17"/>
  <c r="K16" i="17"/>
  <c r="K14" i="17"/>
  <c r="K13" i="17"/>
  <c r="K12" i="17"/>
  <c r="K11" i="17"/>
  <c r="K10" i="17"/>
  <c r="K9" i="17"/>
  <c r="K8" i="17"/>
  <c r="K7" i="17"/>
  <c r="K15" i="17"/>
  <c r="M13" i="21"/>
  <c r="Q13" i="21" s="1"/>
  <c r="I13" i="21"/>
  <c r="K13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2" i="21"/>
  <c r="K11" i="21"/>
  <c r="K10" i="21"/>
  <c r="K9" i="21"/>
  <c r="K8" i="21"/>
  <c r="K7" i="21"/>
  <c r="M43" i="21"/>
  <c r="M42" i="21"/>
  <c r="M41" i="21"/>
  <c r="M40" i="21"/>
  <c r="Q40" i="21" s="1"/>
  <c r="M39" i="21"/>
  <c r="M38" i="21"/>
  <c r="M37" i="21"/>
  <c r="M36" i="21"/>
  <c r="M35" i="21"/>
  <c r="Q35" i="21" s="1"/>
  <c r="M34" i="21"/>
  <c r="Q34" i="21" s="1"/>
  <c r="M33" i="21"/>
  <c r="M32" i="21"/>
  <c r="Q32" i="21" s="1"/>
  <c r="M31" i="21"/>
  <c r="Q31" i="21" s="1"/>
  <c r="M30" i="21"/>
  <c r="M29" i="21"/>
  <c r="Q29" i="21" s="1"/>
  <c r="M28" i="21"/>
  <c r="Q28" i="21" s="1"/>
  <c r="M27" i="21"/>
  <c r="Q27" i="21" s="1"/>
  <c r="K19" i="10" s="1"/>
  <c r="M26" i="21"/>
  <c r="Q26" i="21" s="1"/>
  <c r="K22" i="10" s="1"/>
  <c r="M25" i="21"/>
  <c r="Q25" i="21" s="1"/>
  <c r="K13" i="10" s="1"/>
  <c r="M24" i="21"/>
  <c r="Q24" i="21" s="1"/>
  <c r="K28" i="10" s="1"/>
  <c r="O28" i="10" s="1"/>
  <c r="M23" i="21"/>
  <c r="Q23" i="21" s="1"/>
  <c r="K27" i="10" s="1"/>
  <c r="O27" i="10" s="1"/>
  <c r="M22" i="21"/>
  <c r="Q22" i="21" s="1"/>
  <c r="M21" i="21"/>
  <c r="M20" i="21"/>
  <c r="Q20" i="21" s="1"/>
  <c r="K16" i="10" s="1"/>
  <c r="M19" i="21"/>
  <c r="Q19" i="21" s="1"/>
  <c r="K18" i="10" s="1"/>
  <c r="M18" i="21"/>
  <c r="Q18" i="21" s="1"/>
  <c r="K12" i="10" s="1"/>
  <c r="M17" i="21"/>
  <c r="M16" i="21"/>
  <c r="Q16" i="21" s="1"/>
  <c r="M15" i="21"/>
  <c r="Q15" i="21" s="1"/>
  <c r="K20" i="10" s="1"/>
  <c r="M14" i="21"/>
  <c r="Q14" i="21" s="1"/>
  <c r="K9" i="10" s="1"/>
  <c r="M12" i="21"/>
  <c r="Q12" i="21" s="1"/>
  <c r="K14" i="10" s="1"/>
  <c r="M11" i="21"/>
  <c r="Q11" i="21" s="1"/>
  <c r="K11" i="10" s="1"/>
  <c r="M10" i="21"/>
  <c r="K17" i="10" s="1"/>
  <c r="M9" i="21"/>
  <c r="M8" i="21"/>
  <c r="Q8" i="21" s="1"/>
  <c r="K15" i="10" s="1"/>
  <c r="M7" i="21"/>
  <c r="Q7" i="21" s="1"/>
  <c r="Y28" i="4"/>
  <c r="Q43" i="21"/>
  <c r="Q42" i="21"/>
  <c r="Q41" i="21"/>
  <c r="Q39" i="21"/>
  <c r="Q38" i="21"/>
  <c r="Q37" i="21"/>
  <c r="Q36" i="21"/>
  <c r="Q33" i="21"/>
  <c r="Q30" i="21"/>
  <c r="Q21" i="21"/>
  <c r="K25" i="10" s="1"/>
  <c r="O25" i="10" s="1"/>
  <c r="Q17" i="21"/>
  <c r="K23" i="10" s="1"/>
  <c r="Q9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G28" i="10" s="1"/>
  <c r="I23" i="21"/>
  <c r="G27" i="10" s="1"/>
  <c r="I22" i="21"/>
  <c r="G26" i="10" s="1"/>
  <c r="I21" i="21"/>
  <c r="G25" i="10" s="1"/>
  <c r="I20" i="21"/>
  <c r="I19" i="21"/>
  <c r="I18" i="21"/>
  <c r="I17" i="21"/>
  <c r="I16" i="21"/>
  <c r="I15" i="21"/>
  <c r="I14" i="21"/>
  <c r="I12" i="21"/>
  <c r="I11" i="21"/>
  <c r="I10" i="21"/>
  <c r="I9" i="21"/>
  <c r="I8" i="21"/>
  <c r="I7" i="21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G11" i="9" s="1"/>
  <c r="I22" i="19"/>
  <c r="I21" i="19"/>
  <c r="I20" i="19"/>
  <c r="I19" i="19"/>
  <c r="I18" i="19"/>
  <c r="I17" i="19"/>
  <c r="I16" i="19"/>
  <c r="I15" i="19"/>
  <c r="I14" i="19"/>
  <c r="I13" i="19"/>
  <c r="I12" i="19"/>
  <c r="I11" i="19"/>
  <c r="E20" i="10" s="1"/>
  <c r="I10" i="19"/>
  <c r="I9" i="19"/>
  <c r="I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M10" i="10" s="1"/>
  <c r="M29" i="10" s="1"/>
  <c r="Q8" i="19"/>
  <c r="Q7" i="19"/>
  <c r="I7" i="19"/>
  <c r="F45" i="13"/>
  <c r="D45" i="13"/>
  <c r="M44" i="18"/>
  <c r="M7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L45" i="18"/>
  <c r="K45" i="18"/>
  <c r="J45" i="18"/>
  <c r="I45" i="18"/>
  <c r="H45" i="18"/>
  <c r="F45" i="18"/>
  <c r="E45" i="18"/>
  <c r="C45" i="18"/>
  <c r="J42" i="7"/>
  <c r="L42" i="7" s="1"/>
  <c r="J41" i="7"/>
  <c r="L41" i="7" s="1"/>
  <c r="D43" i="7"/>
  <c r="I43" i="7"/>
  <c r="H43" i="7"/>
  <c r="F43" i="7"/>
  <c r="AA27" i="4"/>
  <c r="AA26" i="4"/>
  <c r="AA25" i="4"/>
  <c r="AA24" i="4"/>
  <c r="AA28" i="4" s="1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S16" i="4"/>
  <c r="W13" i="4"/>
  <c r="S17" i="4"/>
  <c r="G28" i="4"/>
  <c r="J12" i="12"/>
  <c r="AL25" i="5"/>
  <c r="AL11" i="5"/>
  <c r="AA11" i="2"/>
  <c r="AA10" i="2"/>
  <c r="AA9" i="2"/>
  <c r="AL24" i="5"/>
  <c r="AL23" i="5"/>
  <c r="AL22" i="5"/>
  <c r="AL21" i="5"/>
  <c r="AL20" i="5"/>
  <c r="AL19" i="5"/>
  <c r="AL18" i="5"/>
  <c r="AL17" i="5"/>
  <c r="AL16" i="5"/>
  <c r="AL15" i="5"/>
  <c r="AL14" i="5"/>
  <c r="AL12" i="5"/>
  <c r="AL10" i="5"/>
  <c r="AL9" i="5"/>
  <c r="P25" i="5"/>
  <c r="Y12" i="2"/>
  <c r="AA12" i="2"/>
  <c r="O24" i="10"/>
  <c r="O26" i="10"/>
  <c r="C12" i="10"/>
  <c r="I17" i="9"/>
  <c r="M16" i="10"/>
  <c r="E16" i="10"/>
  <c r="M20" i="10"/>
  <c r="G24" i="10"/>
  <c r="E10" i="10"/>
  <c r="E29" i="10" s="1"/>
  <c r="Q16" i="9"/>
  <c r="G16" i="9"/>
  <c r="M21" i="9"/>
  <c r="Q11" i="9"/>
  <c r="Q21" i="9" s="1"/>
  <c r="I20" i="9"/>
  <c r="O21" i="9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I26" i="11"/>
  <c r="I25" i="11"/>
  <c r="I24" i="11"/>
  <c r="I23" i="11"/>
  <c r="I22" i="11"/>
  <c r="I21" i="11"/>
  <c r="I20" i="11"/>
  <c r="I19" i="11"/>
  <c r="I18" i="11"/>
  <c r="I17" i="11"/>
  <c r="I16" i="11"/>
  <c r="I13" i="11"/>
  <c r="I12" i="11"/>
  <c r="I10" i="11"/>
  <c r="I9" i="11"/>
  <c r="I8" i="11"/>
  <c r="I7" i="11"/>
  <c r="G44" i="21"/>
  <c r="C44" i="21"/>
  <c r="K19" i="9" l="1"/>
  <c r="H6" i="8"/>
  <c r="U18" i="9"/>
  <c r="U13" i="9"/>
  <c r="U21" i="9" s="1"/>
  <c r="U19" i="9"/>
  <c r="U8" i="9"/>
  <c r="K20" i="9"/>
  <c r="K29" i="10"/>
  <c r="K18" i="9"/>
  <c r="K21" i="9" s="1"/>
  <c r="G21" i="9"/>
  <c r="I14" i="11"/>
  <c r="S20" i="9"/>
  <c r="I44" i="21"/>
  <c r="G45" i="18"/>
  <c r="F10" i="14"/>
  <c r="K38" i="19"/>
  <c r="C38" i="19"/>
  <c r="E38" i="19"/>
  <c r="G38" i="19"/>
  <c r="I38" i="19"/>
  <c r="M38" i="19"/>
  <c r="Q38" i="19"/>
  <c r="O38" i="19"/>
  <c r="D45" i="18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34" i="7"/>
  <c r="L34" i="7" s="1"/>
  <c r="J33" i="7"/>
  <c r="L33" i="7" s="1"/>
  <c r="J32" i="7"/>
  <c r="L32" i="7" s="1"/>
  <c r="J31" i="7"/>
  <c r="L31" i="7" s="1"/>
  <c r="J30" i="7"/>
  <c r="L30" i="7" s="1"/>
  <c r="J29" i="7"/>
  <c r="L29" i="7" s="1"/>
  <c r="J28" i="7"/>
  <c r="L28" i="7" s="1"/>
  <c r="J27" i="7"/>
  <c r="L27" i="7" s="1"/>
  <c r="J26" i="7"/>
  <c r="L26" i="7" s="1"/>
  <c r="J25" i="7"/>
  <c r="L25" i="7" s="1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I9" i="6"/>
  <c r="S27" i="4"/>
  <c r="S26" i="4"/>
  <c r="S25" i="4"/>
  <c r="S24" i="4"/>
  <c r="S23" i="4"/>
  <c r="S22" i="4"/>
  <c r="S21" i="4"/>
  <c r="S20" i="4"/>
  <c r="S19" i="4"/>
  <c r="S18" i="4"/>
  <c r="S15" i="4"/>
  <c r="S14" i="4"/>
  <c r="S13" i="4"/>
  <c r="S12" i="4"/>
  <c r="S11" i="4"/>
  <c r="S10" i="4"/>
  <c r="K28" i="4"/>
  <c r="Q28" i="4"/>
  <c r="P28" i="4"/>
  <c r="O28" i="4"/>
  <c r="N28" i="4"/>
  <c r="M28" i="4"/>
  <c r="L28" i="4"/>
  <c r="J28" i="4"/>
  <c r="I28" i="4"/>
  <c r="H28" i="4"/>
  <c r="F28" i="4"/>
  <c r="E28" i="4"/>
  <c r="D28" i="4"/>
  <c r="X28" i="4"/>
  <c r="V25" i="5"/>
  <c r="AD11" i="5"/>
  <c r="AD10" i="5"/>
  <c r="AD9" i="5"/>
  <c r="AD8" i="5"/>
  <c r="AJ8" i="5" s="1"/>
  <c r="AL8" i="5" s="1"/>
  <c r="AD12" i="5"/>
  <c r="W12" i="2"/>
  <c r="E12" i="2"/>
  <c r="I12" i="2"/>
  <c r="K12" i="2"/>
  <c r="Q12" i="2"/>
  <c r="O12" i="2"/>
  <c r="M12" i="2"/>
  <c r="E27" i="11"/>
  <c r="L43" i="7" l="1"/>
  <c r="J43" i="7"/>
  <c r="K8" i="15"/>
  <c r="S17" i="9"/>
  <c r="S16" i="9"/>
  <c r="S15" i="9"/>
  <c r="S14" i="9"/>
  <c r="S13" i="9"/>
  <c r="S12" i="9"/>
  <c r="S11" i="9"/>
  <c r="S10" i="9"/>
  <c r="S9" i="9"/>
  <c r="S8" i="9"/>
  <c r="I16" i="9"/>
  <c r="I15" i="9"/>
  <c r="I14" i="9"/>
  <c r="I13" i="9"/>
  <c r="I12" i="9"/>
  <c r="I11" i="9"/>
  <c r="I10" i="9"/>
  <c r="I9" i="9"/>
  <c r="I8" i="9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8" i="10"/>
  <c r="G18" i="10"/>
  <c r="D10" i="14"/>
  <c r="K44" i="21"/>
  <c r="E44" i="21"/>
  <c r="M44" i="21"/>
  <c r="P44" i="21"/>
  <c r="N44" i="21"/>
  <c r="L44" i="21"/>
  <c r="J44" i="21"/>
  <c r="H44" i="21"/>
  <c r="F44" i="21"/>
  <c r="G29" i="10" l="1"/>
  <c r="O29" i="10"/>
  <c r="S21" i="9"/>
  <c r="I27" i="11"/>
  <c r="Q44" i="21"/>
  <c r="AD19" i="5"/>
  <c r="AD24" i="5"/>
  <c r="S10" i="2" l="1"/>
  <c r="Y10" i="2" s="1"/>
  <c r="T25" i="5"/>
  <c r="W28" i="4"/>
  <c r="AH25" i="5" l="1"/>
  <c r="AB25" i="5"/>
  <c r="Z25" i="5"/>
  <c r="X25" i="5"/>
  <c r="R25" i="5"/>
  <c r="G12" i="2" l="1"/>
  <c r="S11" i="2"/>
  <c r="S9" i="2"/>
  <c r="Y11" i="2" l="1"/>
  <c r="S12" i="2"/>
  <c r="F6" i="8"/>
  <c r="Q8" i="15"/>
  <c r="O8" i="15"/>
  <c r="M8" i="15"/>
  <c r="I8" i="15"/>
  <c r="M45" i="18" l="1"/>
  <c r="S8" i="4"/>
  <c r="S9" i="4"/>
  <c r="S28" i="4" l="1"/>
  <c r="AD13" i="5"/>
  <c r="AD15" i="5"/>
  <c r="AD23" i="5"/>
  <c r="AD22" i="5"/>
  <c r="AD21" i="5"/>
  <c r="AD20" i="5"/>
  <c r="AD18" i="5"/>
  <c r="AD17" i="5"/>
  <c r="AD16" i="5"/>
  <c r="AD14" i="5"/>
  <c r="AJ13" i="5" l="1"/>
  <c r="AL13" i="5" s="1"/>
  <c r="AD25" i="5"/>
  <c r="Y9" i="2"/>
  <c r="F10" i="8"/>
  <c r="Q17" i="17"/>
  <c r="K17" i="17"/>
  <c r="G17" i="17"/>
  <c r="F9" i="8"/>
  <c r="AJ25" i="5" l="1"/>
  <c r="Q27" i="11"/>
  <c r="O27" i="11"/>
  <c r="G27" i="11"/>
  <c r="F5" i="14" l="1"/>
  <c r="S8" i="15" l="1"/>
  <c r="F8" i="8"/>
  <c r="C27" i="11"/>
  <c r="K5" i="21" l="1"/>
  <c r="K5" i="19"/>
  <c r="I5" i="18"/>
  <c r="M5" i="17"/>
  <c r="O5" i="15"/>
  <c r="F5" i="13"/>
  <c r="K5" i="11"/>
  <c r="Q23" i="10" l="1"/>
  <c r="Q16" i="10"/>
  <c r="Q28" i="10"/>
  <c r="Q15" i="10"/>
  <c r="Q27" i="10"/>
  <c r="Q14" i="10"/>
  <c r="Q25" i="10"/>
  <c r="Q12" i="10"/>
  <c r="Q24" i="10"/>
  <c r="Q11" i="10"/>
  <c r="Q10" i="10"/>
  <c r="Q22" i="10"/>
  <c r="Q21" i="10"/>
  <c r="Q9" i="10"/>
  <c r="Q26" i="10"/>
  <c r="Q20" i="10"/>
  <c r="Q8" i="10"/>
  <c r="Q19" i="10"/>
  <c r="Q18" i="10"/>
  <c r="Q13" i="10"/>
  <c r="Q17" i="10"/>
  <c r="I28" i="10"/>
  <c r="I25" i="10"/>
  <c r="I26" i="10"/>
  <c r="I27" i="10"/>
  <c r="I24" i="10"/>
  <c r="I13" i="10"/>
  <c r="I17" i="10"/>
  <c r="I9" i="10"/>
  <c r="I11" i="10"/>
  <c r="I16" i="10"/>
  <c r="I19" i="10"/>
  <c r="I14" i="10"/>
  <c r="I10" i="10"/>
  <c r="I15" i="10"/>
  <c r="I21" i="10"/>
  <c r="I12" i="10"/>
  <c r="I18" i="10"/>
  <c r="I23" i="10"/>
  <c r="I20" i="10"/>
  <c r="I22" i="10"/>
  <c r="I8" i="10"/>
  <c r="K27" i="11"/>
  <c r="M27" i="11"/>
  <c r="Q29" i="10" l="1"/>
  <c r="I29" i="10"/>
  <c r="H8" i="8"/>
  <c r="H7" i="8" l="1"/>
  <c r="H9" i="8"/>
  <c r="H10" i="8"/>
  <c r="H11" i="8" l="1"/>
</calcChain>
</file>

<file path=xl/sharedStrings.xml><?xml version="1.0" encoding="utf-8"?>
<sst xmlns="http://schemas.openxmlformats.org/spreadsheetml/2006/main" count="691" uniqueCount="287">
  <si>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</si>
  <si>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</si>
  <si>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</si>
  <si>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</si>
  <si>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</si>
  <si>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</si>
  <si>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</si>
  <si>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</si>
  <si>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</si>
  <si>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</si>
  <si>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</si>
  <si>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</si>
  <si>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</si>
  <si>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</si>
  <si>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</si>
  <si>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</si>
  <si>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</si>
  <si>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</si>
  <si>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</si>
  <si>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</si>
  <si>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</si>
  <si>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</si>
  <si>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</si>
  <si>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</si>
  <si>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</si>
  <si>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</si>
  <si>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</si>
  <si>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</si>
  <si>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</si>
  <si>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</si>
  <si>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</si>
  <si>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</si>
  <si>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</si>
  <si>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</si>
  <si>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</si>
  <si>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</si>
  <si>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</si>
  <si>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</si>
  <si>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</si>
  <si>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</si>
  <si>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</si>
  <si>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</si>
  <si>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</si>
  <si>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</si>
  <si>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</si>
  <si>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</si>
  <si>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</si>
  <si>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</si>
  <si>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</si>
  <si>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</si>
  <si>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</si>
  <si>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</si>
  <si>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</si>
  <si>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</si>
  <si>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</si>
  <si>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</si>
  <si>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</si>
  <si>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</si>
  <si>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</si>
  <si>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</si>
  <si>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</si>
  <si>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</si>
  <si>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</si>
  <si>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</si>
  <si>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</si>
  <si>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</si>
  <si>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</si>
  <si>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</si>
  <si>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</si>
  <si>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</si>
  <si>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</si>
  <si>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</si>
  <si>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</si>
  <si>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</si>
  <si>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</si>
  <si>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</si>
  <si>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</si>
  <si>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</si>
  <si>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</si>
  <si>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</si>
  <si>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</si>
  <si>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</si>
  <si>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</si>
  <si>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</si>
  <si>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</si>
  <si>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</si>
  <si>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</si>
  <si>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</si>
  <si>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</si>
  <si>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</si>
  <si>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</si>
  <si>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</si>
  <si>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</si>
  <si>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</si>
  <si>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</si>
  <si>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</si>
  <si>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</si>
  <si>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</si>
  <si>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</si>
  <si>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</si>
  <si>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</si>
  <si>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</si>
  <si>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</si>
  <si>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</si>
  <si>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</si>
  <si>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</si>
  <si>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</si>
  <si>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</si>
  <si>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</si>
  <si>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</si>
  <si>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</si>
  <si>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</si>
  <si>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</si>
  <si>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</si>
  <si>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</si>
  <si>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</si>
  <si>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</si>
  <si>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</si>
  <si>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</si>
  <si>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</si>
  <si>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</si>
  <si>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</si>
  <si>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</si>
  <si>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</si>
  <si>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</si>
  <si>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</si>
  <si>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</si>
  <si>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</si>
  <si>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</si>
  <si>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</si>
  <si>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</si>
  <si>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</si>
  <si>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</si>
  <si>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</si>
  <si>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</si>
  <si>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</si>
  <si>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</si>
  <si>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</si>
  <si>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</si>
  <si>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</si>
  <si>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</si>
  <si>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</si>
  <si>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</si>
  <si>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</si>
  <si>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</si>
  <si>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</si>
  <si>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</si>
  <si>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</si>
  <si>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</si>
  <si>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</si>
  <si>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</si>
  <si>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</si>
  <si>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</si>
  <si>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</si>
  <si>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</si>
  <si>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</si>
  <si>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</si>
  <si>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</si>
  <si>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</si>
  <si>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</si>
  <si>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</si>
  <si>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</si>
  <si>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</si>
  <si>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</si>
  <si>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</si>
  <si>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</si>
  <si>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</si>
  <si>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</si>
  <si>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</si>
  <si>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</si>
  <si>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</si>
  <si>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</si>
  <si>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</si>
  <si>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</si>
  <si>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</si>
  <si>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</si>
  <si>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</si>
  <si>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</si>
  <si>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</si>
  <si>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</si>
  <si>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</si>
  <si>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</si>
  <si>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</si>
  <si>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</si>
  <si>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حساب جاری بانک خاورمیانه نیایش 101311040707075301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</si>
  <si>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</si>
  <si>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</si>
  <si>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</si>
  <si>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</si>
  <si>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</si>
  <si>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</si>
  <si>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</si>
  <si>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</si>
  <si>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</si>
  <si>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</si>
  <si>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</si>
  <si>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</si>
  <si>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</si>
  <si>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</si>
  <si>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</si>
  <si>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</si>
  <si>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</si>
  <si>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1404/09/10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</si>
  <si>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</si>
  <si>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</si>
  <si>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</si>
  <si>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</si>
  <si>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صادرات شعبه سیدخندان  0407533535004</t>
  </si>
  <si>
    <t>بانک گردشگری شعبه نیاوران  14633314037856</t>
  </si>
  <si>
    <t>بانک پاسارگاد شعبه جهان کودک  290303156920339</t>
  </si>
  <si>
    <t>بانک گردشگری شعبه آپادانا  120333140378511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</si>
  <si>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</si>
  <si>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</si>
  <si>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</si>
  <si>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</si>
  <si>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</si>
  <si>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</si>
  <si>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</si>
  <si>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</si>
  <si>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</si>
  <si>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</si>
  <si>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</si>
  <si>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</si>
  <si>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</si>
  <si>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</si>
  <si>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</si>
  <si>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</si>
  <si>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</si>
  <si>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</si>
  <si>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</si>
  <si>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</si>
  <si>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</si>
  <si>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صندوق س.بخشی شایسته فردا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</si>
  <si>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</si>
  <si>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</si>
  <si>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</si>
  <si>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سپرده بلند مدت بانک صادرات سیدخندان  0219726921009</t>
  </si>
  <si>
    <t>1401/12/08</t>
  </si>
  <si>
    <t>1404/09/16</t>
  </si>
  <si>
    <t>صندوق اهرمی جهش</t>
  </si>
  <si>
    <t>1403/12/30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</si>
  <si>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</si>
  <si>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</si>
  <si>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</si>
  <si>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</si>
  <si>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</si>
  <si>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</si>
  <si>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</si>
  <si>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</si>
  <si>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</si>
  <si>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</si>
  <si>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</si>
  <si>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- 0206526917003</t>
  </si>
  <si>
    <t>بانک دی شعبه حافظ - 0406527164007</t>
  </si>
  <si>
    <t>بانک دی شعبه حافظ - 0406528138000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</si>
  <si>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</si>
  <si>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</si>
  <si>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</si>
  <si>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</si>
  <si>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</si>
  <si>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</si>
  <si>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</si>
  <si>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</si>
  <si>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</si>
  <si>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</si>
  <si>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</si>
  <si>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</si>
  <si>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</si>
  <si>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</si>
  <si>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</si>
  <si>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</si>
  <si>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</si>
  <si>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</si>
  <si>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</si>
  <si>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</si>
  <si>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</si>
  <si>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</si>
  <si>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</si>
  <si>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برای ماه منتهی به 1404/01/31</t>
  </si>
  <si>
    <t>1404/01/31</t>
  </si>
  <si>
    <t>بورس کالای ایران</t>
  </si>
  <si>
    <t>سرمایه گذاری پایا تدبیرپارسا</t>
  </si>
  <si>
    <t>مرابحه عام دولت201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</si>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</sst>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40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top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3" fontId="2" fillId="0" borderId="10" xfId="0" applyNumberFormat="1" applyFont="1" applyBorder="1" applyAlignment="1">
      <alignment horizontal="right" vertical="top"/>
    </xf>
    <xf numFmtId="0" fontId="32" fillId="0" borderId="7" xfId="0" applyFont="1" applyBorder="1" applyAlignment="1">
      <alignment horizontal="left"/>
    </xf>
    <xf numFmtId="9" fontId="2" fillId="0" borderId="10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64" fontId="3" fillId="2" borderId="2" xfId="3" applyNumberFormat="1" applyFont="1" applyFill="1" applyBorder="1" applyAlignment="1">
      <alignment horizontal="right" vertical="top"/>
    </xf>
    <xf numFmtId="164" fontId="11" fillId="2" borderId="0" xfId="3" applyNumberFormat="1" applyFont="1" applyFill="1" applyAlignment="1">
      <alignment horizontal="right" vertical="top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9" fontId="3" fillId="2" borderId="0" xfId="3" applyFont="1" applyFill="1" applyBorder="1" applyAlignment="1">
      <alignment horizontal="right" vertical="top"/>
    </xf>
    <xf numFmtId="164" fontId="3" fillId="2" borderId="0" xfId="3" applyNumberFormat="1" applyFont="1" applyFill="1" applyAlignment="1">
      <alignment horizontal="right" vertical="top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9" fontId="2" fillId="0" borderId="5" xfId="3" applyFont="1" applyBorder="1" applyAlignment="1">
      <alignment horizontal="center" vertical="center"/>
    </xf>
    <xf numFmtId="10" fontId="3" fillId="2" borderId="2" xfId="3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3" fontId="2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 readingOrder="2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39"/>
      <c r="B11" s="339"/>
      <c r="C11" s="339"/>
    </row>
    <row r="12" spans="1:3" ht="21.75" customHeight="1">
      <c r="A12" s="339"/>
      <c r="B12" s="339"/>
      <c r="C12" s="339"/>
    </row>
    <row r="13" spans="1:3" ht="21.75" customHeight="1">
      <c r="A13" s="339"/>
      <c r="B13" s="339"/>
      <c r="C13" s="339"/>
    </row>
    <row r="14" spans="1:3" ht="28.5" customHeight="1"/>
    <row r="15" spans="1:3" ht="24.75">
      <c r="A15" s="48"/>
      <c r="B15" s="340"/>
      <c r="C15" s="48"/>
    </row>
    <row r="16" spans="1:3" ht="24.75">
      <c r="A16" s="48"/>
      <c r="B16" s="340"/>
      <c r="C16" s="48"/>
    </row>
    <row r="17" spans="1:3" ht="26.25">
      <c r="A17" s="338" t="s">
        <v>0</v>
      </c>
      <c r="B17" s="338"/>
      <c r="C17" s="338"/>
    </row>
    <row r="18" spans="1:3" ht="26.25">
      <c r="A18" s="338" t="s">
        <v>1</v>
      </c>
      <c r="B18" s="338"/>
      <c r="C18" s="338"/>
    </row>
    <row r="19" spans="1:3" ht="26.25">
      <c r="A19" s="338" t="s">
        <v>278</v>
      </c>
      <c r="B19" s="338"/>
      <c r="C19" s="338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27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216" bestFit="1" customWidth="1"/>
    <col min="4" max="4" width="1.28515625" style="216" customWidth="1"/>
    <col min="5" max="5" width="16.5703125" style="251" bestFit="1" customWidth="1"/>
    <col min="6" max="6" width="1.28515625" style="251" customWidth="1"/>
    <col min="7" max="7" width="15.140625" style="247" bestFit="1" customWidth="1"/>
    <col min="8" max="8" width="1.28515625" style="251" customWidth="1"/>
    <col min="9" max="9" width="16.5703125" style="251" bestFit="1" customWidth="1"/>
    <col min="10" max="10" width="1.28515625" style="12" customWidth="1"/>
    <col min="11" max="11" width="11.85546875" style="335" customWidth="1"/>
    <col min="12" max="12" width="1.28515625" style="12" customWidth="1"/>
    <col min="13" max="13" width="17" style="217" customWidth="1"/>
    <col min="14" max="14" width="1.28515625" style="217" customWidth="1"/>
    <col min="15" max="15" width="17.28515625" style="247" bestFit="1" customWidth="1"/>
    <col min="16" max="16" width="0.85546875" style="247" customWidth="1"/>
    <col min="17" max="17" width="19.140625" style="247" bestFit="1" customWidth="1"/>
    <col min="18" max="18" width="1.140625" style="251" customWidth="1"/>
    <col min="19" max="19" width="19.140625" style="251" bestFit="1" customWidth="1"/>
    <col min="20" max="20" width="1.28515625" style="12" customWidth="1"/>
    <col min="21" max="21" width="13.42578125" style="335" customWidth="1"/>
    <col min="22" max="22" width="0.28515625" style="12" customWidth="1"/>
    <col min="23" max="23" width="23.5703125" style="99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38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</row>
    <row r="3" spans="1:38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1:38" s="13" customFormat="1" ht="30" customHeight="1">
      <c r="A4" s="341" t="s">
        <v>157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W4" s="118"/>
      <c r="X4" s="44"/>
    </row>
    <row r="5" spans="1:38" ht="30" customHeight="1">
      <c r="C5" s="343" t="s">
        <v>99</v>
      </c>
      <c r="D5" s="343"/>
      <c r="E5" s="343"/>
      <c r="F5" s="343"/>
      <c r="G5" s="343"/>
      <c r="H5" s="343"/>
      <c r="I5" s="343"/>
      <c r="J5" s="343"/>
      <c r="K5" s="343"/>
      <c r="M5" s="343" t="s">
        <v>143</v>
      </c>
      <c r="N5" s="343"/>
      <c r="O5" s="343"/>
      <c r="P5" s="363"/>
      <c r="Q5" s="343"/>
      <c r="R5" s="343"/>
      <c r="S5" s="343"/>
      <c r="T5" s="343"/>
      <c r="U5" s="343"/>
    </row>
    <row r="6" spans="1:38" ht="27" customHeight="1">
      <c r="C6" s="227"/>
      <c r="D6" s="227"/>
      <c r="E6" s="266"/>
      <c r="F6" s="266"/>
      <c r="G6" s="265"/>
      <c r="H6" s="266"/>
      <c r="I6" s="344" t="s">
        <v>12</v>
      </c>
      <c r="J6" s="344"/>
      <c r="K6" s="344"/>
      <c r="M6" s="226"/>
      <c r="N6" s="226"/>
      <c r="O6" s="265"/>
      <c r="P6" s="265"/>
      <c r="Q6" s="265"/>
      <c r="R6" s="266"/>
      <c r="S6" s="344" t="s">
        <v>12</v>
      </c>
      <c r="T6" s="344"/>
      <c r="U6" s="344"/>
    </row>
    <row r="7" spans="1:38" ht="38.25" customHeight="1">
      <c r="A7" s="1" t="s">
        <v>100</v>
      </c>
      <c r="C7" s="229" t="s">
        <v>101</v>
      </c>
      <c r="E7" s="269" t="s">
        <v>102</v>
      </c>
      <c r="G7" s="252" t="s">
        <v>103</v>
      </c>
      <c r="I7" s="267" t="s">
        <v>74</v>
      </c>
      <c r="J7" s="26"/>
      <c r="K7" s="332" t="s">
        <v>91</v>
      </c>
      <c r="M7" s="228" t="s">
        <v>101</v>
      </c>
      <c r="N7" s="390" t="s">
        <v>102</v>
      </c>
      <c r="O7" s="390"/>
      <c r="P7" s="260"/>
      <c r="Q7" s="252" t="s">
        <v>103</v>
      </c>
      <c r="S7" s="267" t="s">
        <v>74</v>
      </c>
      <c r="T7" s="26"/>
      <c r="U7" s="332" t="s">
        <v>91</v>
      </c>
    </row>
    <row r="8" spans="1:38" s="54" customFormat="1" ht="30" customHeight="1">
      <c r="A8" s="300" t="s">
        <v>226</v>
      </c>
      <c r="B8" s="58"/>
      <c r="C8" s="143">
        <v>0</v>
      </c>
      <c r="D8" s="302"/>
      <c r="E8" s="143">
        <v>0</v>
      </c>
      <c r="F8" s="303"/>
      <c r="G8" s="143">
        <v>0</v>
      </c>
      <c r="H8" s="303"/>
      <c r="I8" s="143">
        <f>C8+E8+G8</f>
        <v>0</v>
      </c>
      <c r="J8" s="214"/>
      <c r="K8" s="333">
        <v>0</v>
      </c>
      <c r="L8" s="214"/>
      <c r="M8" s="301">
        <v>0</v>
      </c>
      <c r="N8" s="302"/>
      <c r="O8" s="287">
        <v>0</v>
      </c>
      <c r="P8" s="303"/>
      <c r="Q8" s="143">
        <v>180452</v>
      </c>
      <c r="R8" s="303"/>
      <c r="S8" s="143">
        <f>M8+O8+Q8</f>
        <v>180452</v>
      </c>
      <c r="T8" s="286"/>
      <c r="U8" s="333">
        <f>S8/درآمد!F11</f>
        <v>5.9749438257553448E-7</v>
      </c>
      <c r="V8" s="295">
        <v>0</v>
      </c>
      <c r="W8" s="304"/>
      <c r="X8" s="305"/>
      <c r="Y8" s="306"/>
      <c r="Z8" s="307"/>
      <c r="AA8" s="307"/>
      <c r="AB8" s="307"/>
      <c r="AC8" s="307"/>
      <c r="AE8" s="388"/>
      <c r="AF8" s="388"/>
      <c r="AG8" s="388"/>
      <c r="AH8" s="388"/>
      <c r="AI8" s="388"/>
      <c r="AJ8" s="388"/>
      <c r="AK8" s="388"/>
      <c r="AL8" s="388"/>
    </row>
    <row r="9" spans="1:38" s="54" customFormat="1" ht="30" customHeight="1">
      <c r="A9" s="105" t="s">
        <v>227</v>
      </c>
      <c r="B9" s="58"/>
      <c r="C9" s="143">
        <v>0</v>
      </c>
      <c r="D9" s="302"/>
      <c r="E9" s="143">
        <v>0</v>
      </c>
      <c r="F9" s="303"/>
      <c r="G9" s="143">
        <v>0</v>
      </c>
      <c r="H9" s="303"/>
      <c r="I9" s="143">
        <f t="shared" ref="I9:I20" si="0">C9+E9+G9</f>
        <v>0</v>
      </c>
      <c r="J9" s="214"/>
      <c r="K9" s="334">
        <v>0</v>
      </c>
      <c r="L9" s="214"/>
      <c r="M9" s="308">
        <v>0</v>
      </c>
      <c r="N9" s="302"/>
      <c r="O9" s="285">
        <v>0</v>
      </c>
      <c r="P9" s="303"/>
      <c r="Q9" s="143">
        <v>141580</v>
      </c>
      <c r="R9" s="303"/>
      <c r="S9" s="143">
        <f t="shared" ref="S9:S20" si="1">M9+O9+Q9</f>
        <v>141580</v>
      </c>
      <c r="T9" s="143"/>
      <c r="U9" s="334">
        <v>3.569988695775985E-7</v>
      </c>
      <c r="V9" s="299">
        <v>0</v>
      </c>
      <c r="W9" s="304"/>
      <c r="X9" s="305"/>
      <c r="Y9" s="306"/>
      <c r="AA9" s="309"/>
      <c r="AC9" s="309"/>
      <c r="AE9" s="309"/>
      <c r="AG9" s="309"/>
      <c r="AI9" s="309"/>
      <c r="AK9" s="389"/>
      <c r="AL9" s="389"/>
    </row>
    <row r="10" spans="1:38" s="54" customFormat="1" ht="30" customHeight="1">
      <c r="A10" s="105" t="s">
        <v>196</v>
      </c>
      <c r="B10" s="58"/>
      <c r="C10" s="143">
        <v>0</v>
      </c>
      <c r="D10" s="302"/>
      <c r="E10" s="143">
        <v>0</v>
      </c>
      <c r="F10" s="303"/>
      <c r="G10" s="143">
        <v>0</v>
      </c>
      <c r="H10" s="303"/>
      <c r="I10" s="143">
        <f t="shared" si="0"/>
        <v>0</v>
      </c>
      <c r="J10" s="214"/>
      <c r="K10" s="334">
        <v>0</v>
      </c>
      <c r="L10" s="214"/>
      <c r="M10" s="308">
        <v>0</v>
      </c>
      <c r="N10" s="302"/>
      <c r="O10" s="285">
        <v>0</v>
      </c>
      <c r="P10" s="303"/>
      <c r="Q10" s="143">
        <v>700811</v>
      </c>
      <c r="R10" s="303"/>
      <c r="S10" s="143">
        <f t="shared" si="1"/>
        <v>700811</v>
      </c>
      <c r="T10" s="143"/>
      <c r="U10" s="334">
        <v>1.7671191890630483E-6</v>
      </c>
      <c r="V10" s="299">
        <v>0</v>
      </c>
      <c r="W10" s="304"/>
      <c r="X10" s="305"/>
      <c r="Y10" s="306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84"/>
      <c r="AL10" s="384"/>
    </row>
    <row r="11" spans="1:38" s="54" customFormat="1" ht="30" customHeight="1">
      <c r="A11" s="105" t="s">
        <v>197</v>
      </c>
      <c r="B11" s="58"/>
      <c r="C11" s="143">
        <v>0</v>
      </c>
      <c r="D11" s="302"/>
      <c r="E11" s="143">
        <v>0</v>
      </c>
      <c r="F11" s="303"/>
      <c r="G11" s="143">
        <f>'درآمد ناشی از فروش'!I23</f>
        <v>0</v>
      </c>
      <c r="H11" s="303"/>
      <c r="I11" s="143">
        <f t="shared" si="0"/>
        <v>0</v>
      </c>
      <c r="J11" s="214"/>
      <c r="K11" s="334">
        <v>0</v>
      </c>
      <c r="L11" s="214"/>
      <c r="M11" s="308">
        <v>0</v>
      </c>
      <c r="N11" s="302"/>
      <c r="O11" s="285">
        <v>0</v>
      </c>
      <c r="P11" s="303"/>
      <c r="Q11" s="143">
        <f>'درآمد ناشی از فروش'!Q23</f>
        <v>434653</v>
      </c>
      <c r="R11" s="303"/>
      <c r="S11" s="143">
        <f t="shared" si="1"/>
        <v>434653</v>
      </c>
      <c r="T11" s="143"/>
      <c r="U11" s="334">
        <v>1.0959925812862828E-6</v>
      </c>
      <c r="V11" s="299">
        <v>0</v>
      </c>
      <c r="W11" s="304"/>
      <c r="X11" s="305"/>
      <c r="Y11" s="306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87"/>
      <c r="AL11" s="387"/>
    </row>
    <row r="12" spans="1:38" s="54" customFormat="1" ht="30" customHeight="1">
      <c r="A12" s="105" t="s">
        <v>198</v>
      </c>
      <c r="B12" s="58"/>
      <c r="C12" s="143">
        <v>0</v>
      </c>
      <c r="D12" s="302"/>
      <c r="E12" s="143">
        <v>0</v>
      </c>
      <c r="F12" s="303"/>
      <c r="G12" s="143">
        <v>0</v>
      </c>
      <c r="H12" s="303"/>
      <c r="I12" s="143">
        <f t="shared" si="0"/>
        <v>0</v>
      </c>
      <c r="J12" s="214"/>
      <c r="K12" s="334">
        <v>0</v>
      </c>
      <c r="L12" s="214"/>
      <c r="M12" s="308">
        <v>0</v>
      </c>
      <c r="N12" s="302"/>
      <c r="O12" s="285">
        <v>0</v>
      </c>
      <c r="P12" s="303"/>
      <c r="Q12" s="143">
        <v>186835</v>
      </c>
      <c r="R12" s="303"/>
      <c r="S12" s="143">
        <f t="shared" si="1"/>
        <v>186835</v>
      </c>
      <c r="T12" s="143"/>
      <c r="U12" s="334">
        <v>4.7111091819134488E-7</v>
      </c>
      <c r="V12" s="299">
        <v>0</v>
      </c>
      <c r="W12" s="304"/>
      <c r="X12" s="305"/>
      <c r="Y12" s="306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87"/>
      <c r="AL12" s="387"/>
    </row>
    <row r="13" spans="1:38" s="54" customFormat="1" ht="30" customHeight="1">
      <c r="A13" s="105" t="s">
        <v>199</v>
      </c>
      <c r="B13" s="58"/>
      <c r="C13" s="143">
        <v>0</v>
      </c>
      <c r="D13" s="302"/>
      <c r="E13" s="143">
        <v>0</v>
      </c>
      <c r="F13" s="303"/>
      <c r="G13" s="143">
        <v>0</v>
      </c>
      <c r="H13" s="303"/>
      <c r="I13" s="143">
        <f t="shared" si="0"/>
        <v>0</v>
      </c>
      <c r="J13" s="214"/>
      <c r="K13" s="334">
        <v>0</v>
      </c>
      <c r="L13" s="214"/>
      <c r="M13" s="308">
        <v>0</v>
      </c>
      <c r="N13" s="302"/>
      <c r="O13" s="285">
        <v>0</v>
      </c>
      <c r="P13" s="303"/>
      <c r="Q13" s="285">
        <v>-95779605</v>
      </c>
      <c r="R13" s="303"/>
      <c r="S13" s="285">
        <f t="shared" si="1"/>
        <v>-95779605</v>
      </c>
      <c r="T13" s="311"/>
      <c r="U13" s="326">
        <f>S13/درآمد!F11</f>
        <v>-3.1713572558244614E-4</v>
      </c>
      <c r="V13" s="299">
        <v>0.01</v>
      </c>
      <c r="W13" s="304"/>
      <c r="X13" s="305"/>
      <c r="Y13" s="306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87"/>
      <c r="AL13" s="387"/>
    </row>
    <row r="14" spans="1:38" s="54" customFormat="1" ht="30" customHeight="1">
      <c r="A14" s="105" t="s">
        <v>200</v>
      </c>
      <c r="B14" s="58"/>
      <c r="C14" s="143">
        <v>0</v>
      </c>
      <c r="D14" s="302"/>
      <c r="E14" s="143">
        <v>0</v>
      </c>
      <c r="F14" s="303"/>
      <c r="G14" s="143">
        <v>0</v>
      </c>
      <c r="H14" s="303"/>
      <c r="I14" s="143">
        <f t="shared" si="0"/>
        <v>0</v>
      </c>
      <c r="J14" s="214"/>
      <c r="K14" s="334">
        <v>0</v>
      </c>
      <c r="L14" s="214"/>
      <c r="M14" s="308">
        <v>0</v>
      </c>
      <c r="N14" s="302"/>
      <c r="O14" s="285">
        <v>0</v>
      </c>
      <c r="P14" s="303"/>
      <c r="Q14" s="143">
        <v>101458</v>
      </c>
      <c r="R14" s="303"/>
      <c r="S14" s="143">
        <f t="shared" si="1"/>
        <v>101458</v>
      </c>
      <c r="T14" s="143"/>
      <c r="U14" s="334">
        <v>2.5582985809862968E-7</v>
      </c>
      <c r="V14" s="299">
        <v>0</v>
      </c>
      <c r="W14" s="304"/>
      <c r="X14" s="305"/>
      <c r="Y14" s="306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87"/>
      <c r="AL14" s="387"/>
    </row>
    <row r="15" spans="1:38" s="54" customFormat="1" ht="30" customHeight="1">
      <c r="A15" s="105" t="s">
        <v>228</v>
      </c>
      <c r="B15" s="58"/>
      <c r="C15" s="143">
        <v>0</v>
      </c>
      <c r="D15" s="302"/>
      <c r="E15" s="143">
        <v>0</v>
      </c>
      <c r="F15" s="303"/>
      <c r="G15" s="143">
        <v>0</v>
      </c>
      <c r="H15" s="303"/>
      <c r="I15" s="143">
        <f t="shared" si="0"/>
        <v>0</v>
      </c>
      <c r="J15" s="214"/>
      <c r="K15" s="334">
        <v>0</v>
      </c>
      <c r="L15" s="214"/>
      <c r="M15" s="308">
        <v>0</v>
      </c>
      <c r="N15" s="302"/>
      <c r="O15" s="285">
        <v>0</v>
      </c>
      <c r="P15" s="303"/>
      <c r="Q15" s="143">
        <v>516051</v>
      </c>
      <c r="R15" s="303"/>
      <c r="S15" s="143">
        <f t="shared" si="1"/>
        <v>516051</v>
      </c>
      <c r="T15" s="143"/>
      <c r="U15" s="334">
        <v>1.3012404551800343E-6</v>
      </c>
      <c r="V15" s="299">
        <v>0</v>
      </c>
      <c r="W15" s="304"/>
      <c r="X15" s="305"/>
      <c r="Y15" s="306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5" t="s">
        <v>233</v>
      </c>
      <c r="B16" s="58"/>
      <c r="C16" s="143">
        <v>0</v>
      </c>
      <c r="D16" s="302"/>
      <c r="E16" s="143">
        <v>0</v>
      </c>
      <c r="F16" s="303"/>
      <c r="G16" s="143">
        <f>'درآمد ناشی از فروش'!I22</f>
        <v>0</v>
      </c>
      <c r="H16" s="303"/>
      <c r="I16" s="143">
        <f t="shared" si="0"/>
        <v>0</v>
      </c>
      <c r="J16" s="214"/>
      <c r="K16" s="334">
        <v>0</v>
      </c>
      <c r="L16" s="214"/>
      <c r="M16" s="308">
        <v>0</v>
      </c>
      <c r="N16" s="302"/>
      <c r="O16" s="285">
        <v>0</v>
      </c>
      <c r="P16" s="303"/>
      <c r="Q16" s="143">
        <f>'درآمد ناشی از فروش'!Q22</f>
        <v>313099</v>
      </c>
      <c r="R16" s="303"/>
      <c r="S16" s="143">
        <f t="shared" si="1"/>
        <v>313099</v>
      </c>
      <c r="T16" s="143"/>
      <c r="U16" s="334">
        <v>7.8948996373694379E-7</v>
      </c>
      <c r="V16" s="299">
        <v>0</v>
      </c>
      <c r="W16" s="304"/>
      <c r="X16" s="305"/>
      <c r="Y16" s="306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5" t="s">
        <v>229</v>
      </c>
      <c r="B17" s="58"/>
      <c r="C17" s="143">
        <v>0</v>
      </c>
      <c r="D17" s="302"/>
      <c r="E17" s="143">
        <v>0</v>
      </c>
      <c r="F17" s="303"/>
      <c r="G17" s="143">
        <v>0</v>
      </c>
      <c r="H17" s="303"/>
      <c r="I17" s="143">
        <f t="shared" si="0"/>
        <v>0</v>
      </c>
      <c r="J17" s="214"/>
      <c r="K17" s="334">
        <v>0</v>
      </c>
      <c r="L17" s="214"/>
      <c r="M17" s="308">
        <v>0</v>
      </c>
      <c r="N17" s="302"/>
      <c r="O17" s="285">
        <v>0</v>
      </c>
      <c r="P17" s="303"/>
      <c r="Q17" s="143">
        <v>228482</v>
      </c>
      <c r="R17" s="303"/>
      <c r="S17" s="143">
        <f t="shared" si="1"/>
        <v>228482</v>
      </c>
      <c r="T17" s="143"/>
      <c r="U17" s="334">
        <v>5.7612526994511126E-7</v>
      </c>
      <c r="V17" s="299">
        <v>0.03</v>
      </c>
      <c r="W17" s="304"/>
      <c r="X17" s="305"/>
      <c r="Y17" s="306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381" t="s">
        <v>280</v>
      </c>
      <c r="B18" s="381"/>
      <c r="C18" s="143">
        <v>0</v>
      </c>
      <c r="D18" s="302"/>
      <c r="E18" s="143">
        <v>0</v>
      </c>
      <c r="F18" s="303"/>
      <c r="G18" s="143">
        <f>'درآمد ناشی از فروش'!I7</f>
        <v>70959710</v>
      </c>
      <c r="H18" s="303"/>
      <c r="I18" s="143">
        <f t="shared" si="0"/>
        <v>70959710</v>
      </c>
      <c r="J18" s="214"/>
      <c r="K18" s="310">
        <f>I18/درآمد!F11</f>
        <v>2.3495460351888024E-4</v>
      </c>
      <c r="L18" s="214"/>
      <c r="M18" s="308">
        <v>0</v>
      </c>
      <c r="N18" s="302"/>
      <c r="O18" s="285">
        <v>0</v>
      </c>
      <c r="P18" s="303"/>
      <c r="Q18" s="143">
        <f>'درآمد ناشی از فروش'!Q7</f>
        <v>70959710</v>
      </c>
      <c r="R18" s="303"/>
      <c r="S18" s="143">
        <f>M18+O18+Q18</f>
        <v>70959710</v>
      </c>
      <c r="T18" s="143"/>
      <c r="U18" s="310">
        <f>S18/درآمد!F11</f>
        <v>2.3495460351888024E-4</v>
      </c>
      <c r="V18" s="299"/>
      <c r="W18" s="304"/>
      <c r="X18" s="305"/>
      <c r="Y18" s="306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5" t="s">
        <v>281</v>
      </c>
      <c r="B19" s="58"/>
      <c r="C19" s="143">
        <v>0</v>
      </c>
      <c r="D19" s="302"/>
      <c r="E19" s="143">
        <f>'درآمد ناشی از تغییر قیمت اوراق'!I13</f>
        <v>131016</v>
      </c>
      <c r="F19" s="303"/>
      <c r="G19" s="143">
        <v>0</v>
      </c>
      <c r="H19" s="303"/>
      <c r="I19" s="143">
        <v>131016</v>
      </c>
      <c r="J19" s="214"/>
      <c r="K19" s="334">
        <f>I19/درآمد!F11</f>
        <v>4.3380690725243402E-7</v>
      </c>
      <c r="L19" s="214"/>
      <c r="M19" s="308">
        <v>0</v>
      </c>
      <c r="N19" s="302"/>
      <c r="O19" s="285">
        <f>'درآمد ناشی از تغییر قیمت اوراق'!Q13</f>
        <v>131016</v>
      </c>
      <c r="P19" s="303"/>
      <c r="Q19" s="143">
        <v>0</v>
      </c>
      <c r="R19" s="303"/>
      <c r="S19" s="143">
        <f>M19+O19+Q19</f>
        <v>131016</v>
      </c>
      <c r="T19" s="143"/>
      <c r="U19" s="334">
        <f>S19/درآمد!F11</f>
        <v>4.3380690725243402E-7</v>
      </c>
      <c r="V19" s="299"/>
      <c r="W19" s="304"/>
      <c r="X19" s="305"/>
      <c r="Y19" s="306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5" t="s">
        <v>241</v>
      </c>
      <c r="B20" s="58"/>
      <c r="C20" s="143">
        <v>0</v>
      </c>
      <c r="D20" s="302"/>
      <c r="E20" s="143">
        <v>0</v>
      </c>
      <c r="F20" s="303"/>
      <c r="G20" s="143">
        <f>'درآمد ناشی از فروش'!I8</f>
        <v>16767</v>
      </c>
      <c r="H20" s="303"/>
      <c r="I20" s="143">
        <f t="shared" si="0"/>
        <v>16767</v>
      </c>
      <c r="J20" s="214"/>
      <c r="K20" s="334">
        <f>I20/درآمد!F11</f>
        <v>5.5517191899474575E-8</v>
      </c>
      <c r="L20" s="214"/>
      <c r="M20" s="308">
        <v>0</v>
      </c>
      <c r="N20" s="302"/>
      <c r="O20" s="285">
        <v>0</v>
      </c>
      <c r="P20" s="303"/>
      <c r="Q20" s="143">
        <f>'درآمد ناشی از فروش'!Q8</f>
        <v>1044771</v>
      </c>
      <c r="R20" s="303"/>
      <c r="S20" s="143">
        <f t="shared" si="1"/>
        <v>1044771</v>
      </c>
      <c r="T20" s="143"/>
      <c r="U20" s="334">
        <v>2.6147431331511117E-6</v>
      </c>
      <c r="V20" s="299"/>
      <c r="W20" s="304"/>
      <c r="X20" s="305"/>
      <c r="Y20" s="306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ht="30" customHeight="1" thickBot="1">
      <c r="A21" s="316" t="s">
        <v>12</v>
      </c>
      <c r="B21"/>
      <c r="C21" s="223">
        <f>SUM(C8:C20)</f>
        <v>0</v>
      </c>
      <c r="D21" s="230"/>
      <c r="E21" s="205">
        <f>SUM(E8:E20)</f>
        <v>131016</v>
      </c>
      <c r="F21" s="270"/>
      <c r="G21" s="205">
        <f>SUM(G8:G20)</f>
        <v>70976477</v>
      </c>
      <c r="H21" s="270"/>
      <c r="I21" s="205">
        <f>SUM(I8:I20)</f>
        <v>71107493</v>
      </c>
      <c r="J21" s="204"/>
      <c r="K21" s="278">
        <f>SUM(K8:K20)</f>
        <v>2.3544392761803214E-4</v>
      </c>
      <c r="L21" s="204"/>
      <c r="M21" s="223">
        <f>SUM(M8:M20)</f>
        <v>0</v>
      </c>
      <c r="N21" s="231"/>
      <c r="O21" s="205">
        <f>SUM(O8:O20)</f>
        <v>131016</v>
      </c>
      <c r="P21" s="205"/>
      <c r="Q21" s="243">
        <f>SUM(Q8:Q20)</f>
        <v>-20971703</v>
      </c>
      <c r="R21" s="205"/>
      <c r="S21" s="243">
        <f>SUM(S8:S20)</f>
        <v>-20840687</v>
      </c>
      <c r="T21" s="180">
        <v>-19399995418</v>
      </c>
      <c r="U21" s="336">
        <f>SUM(U8:U20)</f>
        <v>-7.1921170535507853E-5</v>
      </c>
      <c r="V21" s="157">
        <v>-1.38</v>
      </c>
      <c r="W21" s="143"/>
      <c r="X21" s="144"/>
      <c r="Y21" s="56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384"/>
      <c r="AL21" s="384"/>
    </row>
    <row r="22" spans="1:38" ht="30" customHeight="1" thickTop="1">
      <c r="Q22" s="268"/>
      <c r="W22" s="143"/>
      <c r="X22" s="144"/>
      <c r="Y22" s="56"/>
      <c r="Z22" s="55"/>
      <c r="AA22" s="56"/>
      <c r="AB22" s="55"/>
      <c r="AC22" s="384"/>
      <c r="AD22" s="384"/>
      <c r="AE22" s="56"/>
      <c r="AF22" s="55"/>
      <c r="AG22" s="56"/>
      <c r="AH22" s="55"/>
      <c r="AI22" s="56"/>
      <c r="AJ22" s="55"/>
      <c r="AK22" s="384"/>
      <c r="AL22" s="384"/>
    </row>
    <row r="23" spans="1:38" ht="30" customHeight="1">
      <c r="W23" s="143"/>
      <c r="X23" s="144"/>
      <c r="Y23" s="56"/>
      <c r="Z23" s="55"/>
      <c r="AA23" s="56"/>
      <c r="AB23" s="55"/>
      <c r="AC23" s="384"/>
      <c r="AD23" s="384"/>
      <c r="AE23" s="56"/>
      <c r="AF23" s="55"/>
      <c r="AG23" s="56"/>
      <c r="AH23" s="55"/>
      <c r="AI23" s="56"/>
      <c r="AJ23" s="55"/>
      <c r="AK23" s="384"/>
      <c r="AL23" s="384"/>
    </row>
    <row r="24" spans="1:38" ht="30" customHeight="1">
      <c r="W24" s="143"/>
      <c r="X24" s="144"/>
      <c r="Y24" s="56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384"/>
      <c r="AL24" s="384"/>
    </row>
    <row r="25" spans="1:38" ht="30" customHeight="1">
      <c r="W25" s="143"/>
      <c r="X25" s="144"/>
      <c r="Y25" s="56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384"/>
      <c r="AL25" s="384"/>
    </row>
    <row r="26" spans="1:38" ht="30" customHeight="1">
      <c r="W26" s="143"/>
      <c r="X26" s="144"/>
      <c r="Y26" s="56"/>
      <c r="Z26" s="55"/>
      <c r="AA26" s="56"/>
      <c r="AB26" s="55"/>
      <c r="AC26" s="57"/>
      <c r="AD26" s="55"/>
      <c r="AE26" s="56"/>
      <c r="AF26" s="55"/>
      <c r="AG26" s="56"/>
      <c r="AH26" s="55"/>
      <c r="AI26" s="56"/>
      <c r="AJ26" s="55"/>
      <c r="AK26" s="385"/>
      <c r="AL26" s="385"/>
    </row>
    <row r="27" spans="1:38" ht="30" customHeight="1">
      <c r="W27" s="70"/>
      <c r="X27" s="145"/>
      <c r="Y27" s="70"/>
      <c r="Z27" s="58"/>
      <c r="AA27" s="70"/>
      <c r="AB27" s="58"/>
      <c r="AC27" s="70"/>
      <c r="AD27" s="58"/>
      <c r="AE27" s="70"/>
      <c r="AF27" s="58"/>
      <c r="AG27" s="70"/>
      <c r="AH27" s="58"/>
      <c r="AI27" s="70"/>
      <c r="AJ27" s="58"/>
      <c r="AK27" s="386"/>
      <c r="AL27" s="386"/>
    </row>
  </sheetData>
  <mergeCells count="26">
    <mergeCell ref="I6:K6"/>
    <mergeCell ref="S6:U6"/>
    <mergeCell ref="N7:O7"/>
    <mergeCell ref="A1:U1"/>
    <mergeCell ref="A2:U2"/>
    <mergeCell ref="A3:U3"/>
    <mergeCell ref="C5:K5"/>
    <mergeCell ref="M5:U5"/>
    <mergeCell ref="A4:U4"/>
    <mergeCell ref="AK13:AL13"/>
    <mergeCell ref="AK14:AL14"/>
    <mergeCell ref="AE8:AL8"/>
    <mergeCell ref="AK9:AL9"/>
    <mergeCell ref="AK10:AL10"/>
    <mergeCell ref="AK11:AL11"/>
    <mergeCell ref="AK12:AL12"/>
    <mergeCell ref="A18:B18"/>
    <mergeCell ref="AK24:AL24"/>
    <mergeCell ref="AK25:AL25"/>
    <mergeCell ref="AK26:AL26"/>
    <mergeCell ref="AK27:AL27"/>
    <mergeCell ref="AK21:AL21"/>
    <mergeCell ref="AC23:AD23"/>
    <mergeCell ref="AK23:AL23"/>
    <mergeCell ref="AC22:AD22"/>
    <mergeCell ref="AK22:AL22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T30"/>
  <sheetViews>
    <sheetView rightToLeft="1" view="pageBreakPreview" zoomScale="98" zoomScaleNormal="100" zoomScaleSheetLayoutView="98" workbookViewId="0">
      <selection activeCell="S1" sqref="S1"/>
    </sheetView>
  </sheetViews>
  <sheetFormatPr defaultRowHeight="30" customHeight="1"/>
  <cols>
    <col min="1" max="1" width="28.85546875" style="54" bestFit="1" customWidth="1"/>
    <col min="2" max="2" width="1.28515625" style="54" customWidth="1"/>
    <col min="3" max="3" width="17.7109375" style="264" customWidth="1"/>
    <col min="4" max="4" width="1.28515625" style="181" customWidth="1"/>
    <col min="5" max="5" width="17" style="261" customWidth="1"/>
    <col min="6" max="6" width="1.28515625" style="261" customWidth="1"/>
    <col min="7" max="7" width="22.28515625" style="261" bestFit="1" customWidth="1"/>
    <col min="8" max="8" width="1.28515625" style="54" customWidth="1"/>
    <col min="9" max="9" width="12.28515625" style="328" customWidth="1"/>
    <col min="10" max="10" width="1.140625" style="54" customWidth="1"/>
    <col min="11" max="11" width="18.5703125" style="247" bestFit="1" customWidth="1"/>
    <col min="12" max="12" width="1.28515625" style="247" customWidth="1"/>
    <col min="13" max="13" width="17.5703125" style="247" bestFit="1" customWidth="1"/>
    <col min="14" max="14" width="1.28515625" style="247" customWidth="1"/>
    <col min="15" max="15" width="17.5703125" style="247" customWidth="1"/>
    <col min="16" max="16" width="0.5703125" style="54" customWidth="1"/>
    <col min="17" max="17" width="16.85546875" style="321" customWidth="1"/>
    <col min="18" max="18" width="0.28515625" style="54" customWidth="1"/>
    <col min="19" max="19" width="24.85546875" style="97" bestFit="1" customWidth="1"/>
    <col min="20" max="20" width="18.7109375" style="289" customWidth="1"/>
    <col min="21" max="16384" width="9.140625" style="54"/>
  </cols>
  <sheetData>
    <row r="1" spans="1:20" ht="30" customHeight="1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20" ht="30" customHeight="1">
      <c r="A2" s="388" t="s">
        <v>88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</row>
    <row r="3" spans="1:20" ht="30" customHeight="1">
      <c r="A3" s="388" t="s">
        <v>278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4" spans="1:20" s="88" customFormat="1" ht="30" customHeight="1">
      <c r="A4" s="391" t="s">
        <v>158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S4" s="290"/>
      <c r="T4" s="291"/>
    </row>
    <row r="5" spans="1:20" ht="24" customHeight="1">
      <c r="C5" s="359" t="s">
        <v>99</v>
      </c>
      <c r="D5" s="359"/>
      <c r="E5" s="359"/>
      <c r="F5" s="359"/>
      <c r="G5" s="359"/>
      <c r="H5" s="359"/>
      <c r="I5" s="359"/>
      <c r="K5" s="351" t="str">
        <f>'درآمد سرمایه گذاری در سهام'!$M$5</f>
        <v>از ابتدای سال مالی تا پایان ماه</v>
      </c>
      <c r="L5" s="351"/>
      <c r="M5" s="351"/>
      <c r="N5" s="351"/>
      <c r="O5" s="351"/>
      <c r="P5" s="351"/>
      <c r="Q5" s="351"/>
    </row>
    <row r="6" spans="1:20" ht="24" customHeight="1">
      <c r="C6" s="392" t="s">
        <v>102</v>
      </c>
      <c r="D6" s="222"/>
      <c r="E6" s="394" t="s">
        <v>103</v>
      </c>
      <c r="F6" s="259"/>
      <c r="G6" s="353" t="s">
        <v>12</v>
      </c>
      <c r="H6" s="353"/>
      <c r="I6" s="353"/>
      <c r="K6" s="394" t="s">
        <v>102</v>
      </c>
      <c r="L6" s="265"/>
      <c r="M6" s="394" t="s">
        <v>103</v>
      </c>
      <c r="N6" s="265"/>
      <c r="O6" s="353" t="s">
        <v>12</v>
      </c>
      <c r="P6" s="353"/>
      <c r="Q6" s="353"/>
    </row>
    <row r="7" spans="1:20" ht="38.25" customHeight="1">
      <c r="A7" s="60" t="s">
        <v>26</v>
      </c>
      <c r="C7" s="393"/>
      <c r="E7" s="395"/>
      <c r="G7" s="262" t="s">
        <v>74</v>
      </c>
      <c r="H7" s="80"/>
      <c r="I7" s="324" t="s">
        <v>91</v>
      </c>
      <c r="K7" s="395"/>
      <c r="M7" s="395"/>
      <c r="O7" s="262" t="s">
        <v>74</v>
      </c>
      <c r="P7" s="80"/>
      <c r="Q7" s="320" t="s">
        <v>91</v>
      </c>
    </row>
    <row r="8" spans="1:20" ht="30" customHeight="1">
      <c r="A8" s="355" t="s">
        <v>285</v>
      </c>
      <c r="B8" s="355"/>
      <c r="C8" s="292">
        <f>'درآمد ناشی از تغییر قیمت اوراق'!I16</f>
        <v>3313376819</v>
      </c>
      <c r="D8" s="293"/>
      <c r="E8" s="292">
        <v>0</v>
      </c>
      <c r="F8" s="292"/>
      <c r="G8" s="292">
        <f t="shared" ref="G8:G17" si="0">C8+E8</f>
        <v>3313376819</v>
      </c>
      <c r="H8" s="294"/>
      <c r="I8" s="322">
        <f>G8/درآمد!F11</f>
        <v>1.0970917677324128E-2</v>
      </c>
      <c r="J8" s="296"/>
      <c r="K8" s="297">
        <f>'درآمد ناشی از تغییر قیمت اوراق'!Q16</f>
        <v>5980781831</v>
      </c>
      <c r="L8" s="293"/>
      <c r="M8" s="292">
        <v>0</v>
      </c>
      <c r="N8" s="292"/>
      <c r="O8" s="292">
        <f t="shared" ref="O8:O17" si="1">K8+M8</f>
        <v>5980781831</v>
      </c>
      <c r="P8" s="296"/>
      <c r="Q8" s="337">
        <f>O8/درآمد!F11</f>
        <v>1.9802958944385871E-2</v>
      </c>
      <c r="R8" s="296">
        <v>0</v>
      </c>
      <c r="T8" s="298"/>
    </row>
    <row r="9" spans="1:20" ht="30" customHeight="1">
      <c r="A9" s="355" t="s">
        <v>273</v>
      </c>
      <c r="B9" s="355"/>
      <c r="C9" s="292">
        <f>'درآمد ناشی از تغییر قیمت اوراق'!I14</f>
        <v>15762176604</v>
      </c>
      <c r="D9" s="293"/>
      <c r="E9" s="292">
        <v>0</v>
      </c>
      <c r="F9" s="292"/>
      <c r="G9" s="292">
        <f t="shared" si="0"/>
        <v>15762176604</v>
      </c>
      <c r="H9" s="294"/>
      <c r="I9" s="325">
        <f>G9/درآمد!F11</f>
        <v>5.2190122459454674E-2</v>
      </c>
      <c r="J9" s="296"/>
      <c r="K9" s="292">
        <f>'درآمد ناشی از تغییر قیمت اوراق'!Q14</f>
        <v>23482042518</v>
      </c>
      <c r="L9" s="293"/>
      <c r="M9" s="292">
        <v>0</v>
      </c>
      <c r="N9" s="292"/>
      <c r="O9" s="292">
        <f t="shared" si="1"/>
        <v>23482042518</v>
      </c>
      <c r="P9" s="296"/>
      <c r="Q9" s="331">
        <f>O9/درآمد!F11</f>
        <v>7.775136044989725E-2</v>
      </c>
      <c r="R9" s="296">
        <v>0.02</v>
      </c>
      <c r="T9" s="298"/>
    </row>
    <row r="10" spans="1:20" ht="30" customHeight="1">
      <c r="A10" s="355" t="s">
        <v>272</v>
      </c>
      <c r="B10" s="355"/>
      <c r="C10" s="292">
        <f>'درآمد ناشی از تغییر قیمت اوراق'!I7</f>
        <v>6046677836.3775024</v>
      </c>
      <c r="D10" s="293"/>
      <c r="E10" s="292">
        <f>'درآمد ناشی از فروش'!I9</f>
        <v>0</v>
      </c>
      <c r="F10" s="292"/>
      <c r="G10" s="292">
        <f t="shared" si="0"/>
        <v>6046677836.3775024</v>
      </c>
      <c r="H10" s="294"/>
      <c r="I10" s="329">
        <f>G10/درآمد!F11</f>
        <v>2.0021147122113052E-2</v>
      </c>
      <c r="J10" s="296"/>
      <c r="K10" s="292">
        <f>'درآمد ناشی از تغییر قیمت اوراق'!Q7</f>
        <v>3615980880.3775024</v>
      </c>
      <c r="L10" s="293"/>
      <c r="M10" s="292">
        <f>'درآمد ناشی از فروش'!Q9</f>
        <v>-32186115</v>
      </c>
      <c r="N10" s="292"/>
      <c r="O10" s="292">
        <f t="shared" si="1"/>
        <v>3583794765.3775024</v>
      </c>
      <c r="P10" s="296"/>
      <c r="Q10" s="325">
        <f>O10/درآمد!F11</f>
        <v>1.1866298187976099E-2</v>
      </c>
      <c r="R10" s="296">
        <v>-0.04</v>
      </c>
      <c r="T10" s="298"/>
    </row>
    <row r="11" spans="1:20" ht="30" customHeight="1">
      <c r="A11" s="355" t="s">
        <v>219</v>
      </c>
      <c r="B11" s="355"/>
      <c r="C11" s="292">
        <f>'درآمد ناشی از تغییر قیمت اوراق'!I11</f>
        <v>1663022813</v>
      </c>
      <c r="D11" s="293"/>
      <c r="E11" s="292">
        <v>0</v>
      </c>
      <c r="F11" s="292"/>
      <c r="G11" s="292">
        <f t="shared" si="0"/>
        <v>1663022813</v>
      </c>
      <c r="H11" s="294"/>
      <c r="I11" s="325">
        <f>G11/درآمد!F11</f>
        <v>5.506432673854895E-3</v>
      </c>
      <c r="J11" s="296"/>
      <c r="K11" s="292">
        <f>'درآمد ناشی از تغییر قیمت اوراق'!Q11</f>
        <v>3635146548</v>
      </c>
      <c r="L11" s="293"/>
      <c r="M11" s="292">
        <v>0</v>
      </c>
      <c r="N11" s="292"/>
      <c r="O11" s="292">
        <f t="shared" si="1"/>
        <v>3635146548</v>
      </c>
      <c r="P11" s="296"/>
      <c r="Q11" s="330">
        <f>O11/درآمد!F11</f>
        <v>1.2036329008649644E-2</v>
      </c>
      <c r="R11" s="296">
        <v>0.72</v>
      </c>
      <c r="T11" s="298"/>
    </row>
    <row r="12" spans="1:20" ht="30" customHeight="1">
      <c r="A12" s="355" t="s">
        <v>220</v>
      </c>
      <c r="B12" s="355"/>
      <c r="C12" s="292">
        <f>'درآمد ناشی از تغییر قیمت اوراق'!I18</f>
        <v>14705854436.203796</v>
      </c>
      <c r="D12" s="293"/>
      <c r="E12" s="292">
        <v>0</v>
      </c>
      <c r="F12" s="292"/>
      <c r="G12" s="292">
        <f t="shared" si="0"/>
        <v>14705854436.203796</v>
      </c>
      <c r="H12" s="294"/>
      <c r="I12" s="325">
        <f>G12/درآمد!F11</f>
        <v>4.869253550309928E-2</v>
      </c>
      <c r="J12" s="296"/>
      <c r="K12" s="292">
        <f>'درآمد ناشی از تغییر قیمت اوراق'!Q18</f>
        <v>10414604779.203796</v>
      </c>
      <c r="L12" s="293"/>
      <c r="M12" s="292">
        <v>0</v>
      </c>
      <c r="N12" s="292"/>
      <c r="O12" s="292">
        <f t="shared" si="1"/>
        <v>10414604779.203796</v>
      </c>
      <c r="P12" s="296"/>
      <c r="Q12" s="331">
        <f>O12/درآمد!F11</f>
        <v>3.4483784343307816E-2</v>
      </c>
      <c r="R12" s="296">
        <v>0.06</v>
      </c>
      <c r="T12" s="298"/>
    </row>
    <row r="13" spans="1:20" ht="30" customHeight="1">
      <c r="A13" s="355" t="s">
        <v>221</v>
      </c>
      <c r="B13" s="355"/>
      <c r="C13" s="292">
        <f>'درآمد ناشی از تغییر قیمت اوراق'!I25</f>
        <v>4701873637.4843979</v>
      </c>
      <c r="D13" s="293"/>
      <c r="E13" s="292">
        <v>0</v>
      </c>
      <c r="F13" s="292"/>
      <c r="G13" s="292">
        <f t="shared" si="0"/>
        <v>4701873637.4843979</v>
      </c>
      <c r="H13" s="294"/>
      <c r="I13" s="325">
        <f>G13/درآمد!F11</f>
        <v>1.5568367687678289E-2</v>
      </c>
      <c r="J13" s="296"/>
      <c r="K13" s="292">
        <f>'درآمد ناشی از تغییر قیمت اوراق'!Q25</f>
        <v>1291037529.4843979</v>
      </c>
      <c r="L13" s="293"/>
      <c r="M13" s="292">
        <v>0</v>
      </c>
      <c r="N13" s="292"/>
      <c r="O13" s="292">
        <f t="shared" si="1"/>
        <v>1291037529.4843979</v>
      </c>
      <c r="P13" s="296"/>
      <c r="Q13" s="330">
        <f>O13/درآمد!F11</f>
        <v>4.2747526852632478E-3</v>
      </c>
      <c r="R13" s="296">
        <v>0.18</v>
      </c>
      <c r="T13" s="298"/>
    </row>
    <row r="14" spans="1:20" ht="30" customHeight="1">
      <c r="A14" s="355" t="s">
        <v>271</v>
      </c>
      <c r="B14" s="355"/>
      <c r="C14" s="292">
        <f>'درآمد ناشی از تغییر قیمت اوراق'!I12</f>
        <v>4356820125</v>
      </c>
      <c r="D14" s="293"/>
      <c r="E14" s="292">
        <v>0</v>
      </c>
      <c r="F14" s="292"/>
      <c r="G14" s="292">
        <f t="shared" si="0"/>
        <v>4356820125</v>
      </c>
      <c r="H14" s="294"/>
      <c r="I14" s="325">
        <f>G14/درآمد!F11</f>
        <v>1.4425861451131259E-2</v>
      </c>
      <c r="J14" s="296"/>
      <c r="K14" s="292">
        <f>'درآمد ناشی از تغییر قیمت اوراق'!Q12</f>
        <v>4728765135</v>
      </c>
      <c r="L14" s="293"/>
      <c r="M14" s="292">
        <v>0</v>
      </c>
      <c r="N14" s="292"/>
      <c r="O14" s="292">
        <f t="shared" si="1"/>
        <v>4728765135</v>
      </c>
      <c r="P14" s="296"/>
      <c r="Q14" s="331">
        <f>O14/درآمد!F11</f>
        <v>1.5657408090137759E-2</v>
      </c>
      <c r="R14" s="296">
        <v>1.5</v>
      </c>
      <c r="T14" s="298"/>
    </row>
    <row r="15" spans="1:20" ht="30" customHeight="1">
      <c r="A15" s="355" t="s">
        <v>270</v>
      </c>
      <c r="B15" s="355"/>
      <c r="C15" s="292">
        <f>'درآمد ناشی از تغییر قیمت اوراق'!I8</f>
        <v>1601679744</v>
      </c>
      <c r="D15" s="293"/>
      <c r="E15" s="292">
        <v>0</v>
      </c>
      <c r="F15" s="292"/>
      <c r="G15" s="292">
        <f t="shared" si="0"/>
        <v>1601679744</v>
      </c>
      <c r="H15" s="294"/>
      <c r="I15" s="325">
        <f>G15/درآمد!F11</f>
        <v>5.3033197178475166E-3</v>
      </c>
      <c r="J15" s="296"/>
      <c r="K15" s="292">
        <f>'درآمد ناشی از تغییر قیمت اوراق'!Q8</f>
        <v>2628145708</v>
      </c>
      <c r="L15" s="293"/>
      <c r="M15" s="292">
        <v>0</v>
      </c>
      <c r="N15" s="292"/>
      <c r="O15" s="292">
        <f t="shared" si="1"/>
        <v>2628145708</v>
      </c>
      <c r="P15" s="296"/>
      <c r="Q15" s="331">
        <f>O15/درآمد!F11</f>
        <v>8.7020498366324611E-3</v>
      </c>
      <c r="R15" s="296">
        <v>0</v>
      </c>
      <c r="T15" s="298"/>
    </row>
    <row r="16" spans="1:20" ht="30" customHeight="1">
      <c r="A16" s="355" t="s">
        <v>269</v>
      </c>
      <c r="B16" s="355"/>
      <c r="C16" s="292">
        <f>'درآمد ناشی از تغییر قیمت اوراق'!I20</f>
        <v>80793462.12210083</v>
      </c>
      <c r="D16" s="293"/>
      <c r="E16" s="292">
        <f>'درآمد ناشی از فروش'!I12</f>
        <v>0</v>
      </c>
      <c r="F16" s="292"/>
      <c r="G16" s="292">
        <f t="shared" si="0"/>
        <v>80793462.12210083</v>
      </c>
      <c r="H16" s="294"/>
      <c r="I16" s="325">
        <f>G16/درآمد!F11</f>
        <v>2.6751512738448156E-4</v>
      </c>
      <c r="J16" s="296"/>
      <c r="K16" s="297">
        <f>'درآمد ناشی از تغییر قیمت اوراق'!Q20</f>
        <v>120492416.12210083</v>
      </c>
      <c r="L16" s="293"/>
      <c r="M16" s="292">
        <f>'درآمد ناشی از فروش'!Q12</f>
        <v>1934075687</v>
      </c>
      <c r="N16" s="292"/>
      <c r="O16" s="292">
        <f t="shared" si="1"/>
        <v>2054568103.1221008</v>
      </c>
      <c r="P16" s="296"/>
      <c r="Q16" s="331">
        <f>O16/درآمد!F11</f>
        <v>6.8028777748893147E-3</v>
      </c>
      <c r="R16" s="296">
        <v>7.0000000000000007E-2</v>
      </c>
      <c r="T16" s="298"/>
    </row>
    <row r="17" spans="1:20" ht="30" customHeight="1">
      <c r="A17" s="355" t="s">
        <v>239</v>
      </c>
      <c r="B17" s="355"/>
      <c r="C17" s="297">
        <f>'درآمد ناشی از تغییر قیمت اوراق'!I10</f>
        <v>5764206338</v>
      </c>
      <c r="D17" s="293"/>
      <c r="E17" s="292">
        <v>0</v>
      </c>
      <c r="F17" s="292"/>
      <c r="G17" s="292">
        <f t="shared" si="0"/>
        <v>5764206338</v>
      </c>
      <c r="H17" s="294"/>
      <c r="I17" s="325">
        <f>G17/درآمد!F11</f>
        <v>1.908585611110596E-2</v>
      </c>
      <c r="J17" s="296"/>
      <c r="K17" s="297">
        <f>'درآمد ناشی از تغییر قیمت اوراق'!Q10</f>
        <v>13169217971</v>
      </c>
      <c r="L17" s="293"/>
      <c r="M17" s="292">
        <v>0</v>
      </c>
      <c r="N17" s="292"/>
      <c r="O17" s="292">
        <f t="shared" si="1"/>
        <v>13169217971</v>
      </c>
      <c r="P17" s="296"/>
      <c r="Q17" s="331">
        <f>O17/درآمد!F11</f>
        <v>4.3604580501104322E-2</v>
      </c>
      <c r="R17" s="296">
        <v>0.06</v>
      </c>
      <c r="T17" s="298"/>
    </row>
    <row r="18" spans="1:20" ht="30" customHeight="1">
      <c r="A18" s="355" t="s">
        <v>268</v>
      </c>
      <c r="B18" s="355"/>
      <c r="C18" s="292">
        <f>'درآمد ناشی از تغییر قیمت اوراق'!I19</f>
        <v>4662405.4344474971</v>
      </c>
      <c r="D18" s="293"/>
      <c r="E18" s="292">
        <v>0</v>
      </c>
      <c r="F18" s="292"/>
      <c r="G18" s="292">
        <f>C18+E18</f>
        <v>4662405.4344474971</v>
      </c>
      <c r="H18" s="294"/>
      <c r="I18" s="329">
        <f>G18/درآمد!F11</f>
        <v>1.5437684571919535E-5</v>
      </c>
      <c r="J18" s="296"/>
      <c r="K18" s="292">
        <f>'درآمد ناشی از تغییر قیمت اوراق'!Q19</f>
        <v>5351935.4344474971</v>
      </c>
      <c r="L18" s="293"/>
      <c r="M18" s="292">
        <v>8221</v>
      </c>
      <c r="N18" s="292"/>
      <c r="O18" s="292">
        <f>K18+M18</f>
        <v>5360156.4344474971</v>
      </c>
      <c r="P18" s="296"/>
      <c r="Q18" s="329">
        <f>O18/درآمد!F11</f>
        <v>1.7748007000800686E-5</v>
      </c>
      <c r="R18" s="296">
        <v>0.41</v>
      </c>
      <c r="T18" s="298"/>
    </row>
    <row r="19" spans="1:20" ht="30" customHeight="1">
      <c r="A19" s="355" t="s">
        <v>267</v>
      </c>
      <c r="B19" s="355"/>
      <c r="C19" s="292">
        <f>'درآمد ناشی از تغییر قیمت اوراق'!I27</f>
        <v>3685334118</v>
      </c>
      <c r="D19" s="293"/>
      <c r="E19" s="292">
        <v>0</v>
      </c>
      <c r="F19" s="292"/>
      <c r="G19" s="292">
        <f t="shared" ref="G19:G28" si="2">C19+E19</f>
        <v>3685334118</v>
      </c>
      <c r="H19" s="294"/>
      <c r="I19" s="325">
        <f>G19/درآمد!F11</f>
        <v>1.2202505006422549E-2</v>
      </c>
      <c r="J19" s="296"/>
      <c r="K19" s="292">
        <f>'درآمد ناشی از تغییر قیمت اوراق'!Q27</f>
        <v>2025386288</v>
      </c>
      <c r="L19" s="293"/>
      <c r="M19" s="292">
        <v>0</v>
      </c>
      <c r="N19" s="292"/>
      <c r="O19" s="292">
        <f t="shared" ref="O19:O28" si="3">K19+M19</f>
        <v>2025386288</v>
      </c>
      <c r="P19" s="296"/>
      <c r="Q19" s="331">
        <f>O19/درآمد!F11</f>
        <v>6.706253904780848E-3</v>
      </c>
      <c r="R19" s="296">
        <v>0</v>
      </c>
      <c r="T19" s="298"/>
    </row>
    <row r="20" spans="1:20" ht="30" customHeight="1">
      <c r="A20" s="355" t="s">
        <v>266</v>
      </c>
      <c r="B20" s="355"/>
      <c r="C20" s="292">
        <f>'درآمد ناشی از تغییر قیمت اوراق'!I15</f>
        <v>-11769286634.137497</v>
      </c>
      <c r="D20" s="293"/>
      <c r="E20" s="292">
        <f>'درآمد ناشی از فروش'!I11</f>
        <v>0</v>
      </c>
      <c r="F20" s="292"/>
      <c r="G20" s="292">
        <f t="shared" si="2"/>
        <v>-11769286634.137497</v>
      </c>
      <c r="H20" s="294"/>
      <c r="I20" s="323">
        <f>G20/درآمد!F11</f>
        <v>-3.8969269671815625E-2</v>
      </c>
      <c r="J20" s="296"/>
      <c r="K20" s="292">
        <f>'درآمد ناشی از تغییر قیمت اوراق'!Q15</f>
        <v>-254111851.13749695</v>
      </c>
      <c r="L20" s="293"/>
      <c r="M20" s="292">
        <f>'درآمد ناشی از فروش'!Q11</f>
        <v>3531105332</v>
      </c>
      <c r="N20" s="292"/>
      <c r="O20" s="292">
        <f t="shared" si="3"/>
        <v>3276993480.8625031</v>
      </c>
      <c r="P20" s="296"/>
      <c r="Q20" s="325">
        <f>O20/درآمد!F11</f>
        <v>1.0850448853722834E-2</v>
      </c>
      <c r="R20" s="296">
        <v>0</v>
      </c>
      <c r="T20" s="298"/>
    </row>
    <row r="21" spans="1:20" ht="30" customHeight="1">
      <c r="A21" s="355" t="s">
        <v>265</v>
      </c>
      <c r="B21" s="355"/>
      <c r="C21" s="292">
        <f>'درآمد ناشی از تغییر قیمت اوراق'!I9</f>
        <v>7910953462.2005005</v>
      </c>
      <c r="D21" s="293"/>
      <c r="E21" s="292">
        <v>0</v>
      </c>
      <c r="F21" s="292"/>
      <c r="G21" s="292">
        <f t="shared" si="2"/>
        <v>7910953462.2005005</v>
      </c>
      <c r="H21" s="294"/>
      <c r="I21" s="325">
        <f>G21/درآمد!F11</f>
        <v>2.6193947722836404E-2</v>
      </c>
      <c r="J21" s="296"/>
      <c r="K21" s="292">
        <f>'درآمد ناشی از تغییر قیمت اوراق'!Q9</f>
        <v>4670945250.2005005</v>
      </c>
      <c r="L21" s="293"/>
      <c r="M21" s="292">
        <v>0</v>
      </c>
      <c r="N21" s="292"/>
      <c r="O21" s="292">
        <f t="shared" si="3"/>
        <v>4670945250.2005005</v>
      </c>
      <c r="P21" s="296"/>
      <c r="Q21" s="325">
        <f>O21/درآمد!F11</f>
        <v>1.5465960744755798E-2</v>
      </c>
      <c r="R21" s="296">
        <v>0.1</v>
      </c>
      <c r="T21" s="298"/>
    </row>
    <row r="22" spans="1:20" ht="30" customHeight="1">
      <c r="A22" s="355" t="s">
        <v>264</v>
      </c>
      <c r="B22" s="355"/>
      <c r="C22" s="292">
        <f>'درآمد ناشی از تغییر قیمت اوراق'!I26</f>
        <v>500405063</v>
      </c>
      <c r="D22" s="293"/>
      <c r="E22" s="292">
        <v>0</v>
      </c>
      <c r="F22" s="292"/>
      <c r="G22" s="292">
        <f t="shared" si="2"/>
        <v>500405063</v>
      </c>
      <c r="H22" s="294"/>
      <c r="I22" s="325">
        <f>G22/درآمد!F11</f>
        <v>1.6568905534704876E-3</v>
      </c>
      <c r="J22" s="296"/>
      <c r="K22" s="292">
        <f>'درآمد ناشی از تغییر قیمت اوراق'!Q26</f>
        <v>455139935</v>
      </c>
      <c r="L22" s="293"/>
      <c r="M22" s="292">
        <v>0</v>
      </c>
      <c r="N22" s="292"/>
      <c r="O22" s="292">
        <f t="shared" si="3"/>
        <v>455139935</v>
      </c>
      <c r="P22" s="296"/>
      <c r="Q22" s="325">
        <f>O22/درآمد!F11</f>
        <v>1.5070132470036014E-3</v>
      </c>
      <c r="R22" s="296">
        <v>-0.15</v>
      </c>
      <c r="T22" s="298"/>
    </row>
    <row r="23" spans="1:20" ht="30" customHeight="1">
      <c r="A23" s="355" t="s">
        <v>263</v>
      </c>
      <c r="B23" s="355"/>
      <c r="C23" s="297">
        <f>'درآمد ناشی از تغییر قیمت اوراق'!I17</f>
        <v>10392007774.599976</v>
      </c>
      <c r="D23" s="293"/>
      <c r="E23" s="292">
        <v>0</v>
      </c>
      <c r="F23" s="292"/>
      <c r="G23" s="292">
        <f t="shared" si="2"/>
        <v>10392007774.599976</v>
      </c>
      <c r="H23" s="294"/>
      <c r="I23" s="325">
        <f>G23/درآمد!F11</f>
        <v>3.4408963430744829E-2</v>
      </c>
      <c r="J23" s="296"/>
      <c r="K23" s="297">
        <f>'درآمد ناشی از تغییر قیمت اوراق'!Q17</f>
        <v>30290930525.599976</v>
      </c>
      <c r="L23" s="293"/>
      <c r="M23" s="292">
        <v>0</v>
      </c>
      <c r="N23" s="292"/>
      <c r="O23" s="292">
        <f t="shared" si="3"/>
        <v>30290930525.599976</v>
      </c>
      <c r="P23" s="296"/>
      <c r="Q23" s="331">
        <f>O23/درآمد!F11</f>
        <v>0.10029626067891609</v>
      </c>
      <c r="R23" s="296">
        <v>0.15</v>
      </c>
      <c r="T23" s="298"/>
    </row>
    <row r="24" spans="1:20" ht="30" customHeight="1">
      <c r="A24" s="280" t="s">
        <v>286</v>
      </c>
      <c r="B24" s="280"/>
      <c r="C24" s="297">
        <v>0</v>
      </c>
      <c r="D24" s="293"/>
      <c r="E24" s="292">
        <v>0</v>
      </c>
      <c r="F24" s="292"/>
      <c r="G24" s="292">
        <f t="shared" si="2"/>
        <v>0</v>
      </c>
      <c r="H24" s="294"/>
      <c r="I24" s="329">
        <f>G24/درآمد!F11</f>
        <v>0</v>
      </c>
      <c r="J24" s="296"/>
      <c r="K24" s="297">
        <v>0</v>
      </c>
      <c r="L24" s="293"/>
      <c r="M24" s="292">
        <v>1179154150</v>
      </c>
      <c r="N24" s="292"/>
      <c r="O24" s="292">
        <f t="shared" si="3"/>
        <v>1179154150</v>
      </c>
      <c r="P24" s="296"/>
      <c r="Q24" s="331">
        <f>O24/درآمد!F11</f>
        <v>3.9042957729237089E-3</v>
      </c>
      <c r="R24" s="296"/>
      <c r="T24" s="298"/>
    </row>
    <row r="25" spans="1:20" ht="30" customHeight="1">
      <c r="A25" s="280" t="s">
        <v>275</v>
      </c>
      <c r="B25" s="280"/>
      <c r="C25" s="297">
        <f>'درآمد ناشی از تغییر قیمت اوراق'!I21</f>
        <v>1708908259</v>
      </c>
      <c r="D25" s="293"/>
      <c r="E25" s="292">
        <v>0</v>
      </c>
      <c r="F25" s="292"/>
      <c r="G25" s="292">
        <f t="shared" si="2"/>
        <v>1708908259</v>
      </c>
      <c r="H25" s="294"/>
      <c r="I25" s="325">
        <f>G25/درآمد!F11</f>
        <v>5.658363914445041E-3</v>
      </c>
      <c r="J25" s="296"/>
      <c r="K25" s="297">
        <f>'درآمد ناشی از تغییر قیمت اوراق'!Q21</f>
        <v>1746583030</v>
      </c>
      <c r="L25" s="293"/>
      <c r="M25" s="292">
        <v>0</v>
      </c>
      <c r="N25" s="292"/>
      <c r="O25" s="292">
        <f t="shared" si="3"/>
        <v>1746583030</v>
      </c>
      <c r="P25" s="296"/>
      <c r="Q25" s="331">
        <f>O25/درآمد!F11</f>
        <v>5.7831087997182416E-3</v>
      </c>
      <c r="R25" s="296"/>
      <c r="T25" s="298"/>
    </row>
    <row r="26" spans="1:20" ht="30" customHeight="1">
      <c r="A26" s="280" t="s">
        <v>276</v>
      </c>
      <c r="B26" s="280"/>
      <c r="C26" s="292">
        <v>0</v>
      </c>
      <c r="D26" s="293"/>
      <c r="E26" s="292">
        <v>0</v>
      </c>
      <c r="F26" s="292"/>
      <c r="G26" s="292">
        <f t="shared" si="2"/>
        <v>0</v>
      </c>
      <c r="H26" s="294"/>
      <c r="I26" s="329">
        <f>G26/درآمد!F11</f>
        <v>0</v>
      </c>
      <c r="J26" s="296"/>
      <c r="K26" s="292">
        <f>'درآمد ناشی از تغییر قیمت اوراق'!Q22</f>
        <v>-35625000</v>
      </c>
      <c r="L26" s="293"/>
      <c r="M26" s="292">
        <v>0</v>
      </c>
      <c r="N26" s="292"/>
      <c r="O26" s="292">
        <f t="shared" si="3"/>
        <v>-35625000</v>
      </c>
      <c r="P26" s="296"/>
      <c r="Q26" s="326">
        <f>O26/درآمد!F11</f>
        <v>-1.1795789118022197E-4</v>
      </c>
      <c r="R26" s="296"/>
      <c r="T26" s="298"/>
    </row>
    <row r="27" spans="1:20" ht="30" customHeight="1">
      <c r="A27" s="280" t="s">
        <v>246</v>
      </c>
      <c r="B27" s="280"/>
      <c r="C27" s="292">
        <f>'درآمد ناشی از تغییر قیمت اوراق'!I23</f>
        <v>-2731406333.2940006</v>
      </c>
      <c r="D27" s="293"/>
      <c r="E27" s="292">
        <v>0</v>
      </c>
      <c r="F27" s="292"/>
      <c r="G27" s="292">
        <f t="shared" si="2"/>
        <v>-2731406333.2940006</v>
      </c>
      <c r="H27" s="294"/>
      <c r="I27" s="323">
        <f>G27/درآمد!F11</f>
        <v>-9.0439559587835172E-3</v>
      </c>
      <c r="J27" s="296"/>
      <c r="K27" s="292">
        <f>'درآمد ناشی از تغییر قیمت اوراق'!Q23</f>
        <v>-1371860913.2940006</v>
      </c>
      <c r="L27" s="293"/>
      <c r="M27" s="292">
        <v>0</v>
      </c>
      <c r="N27" s="292"/>
      <c r="O27" s="292">
        <f t="shared" si="3"/>
        <v>-1371860913.2940006</v>
      </c>
      <c r="P27" s="296"/>
      <c r="Q27" s="326">
        <f>O27/درآمد!F11</f>
        <v>-4.5423668863083131E-3</v>
      </c>
      <c r="R27" s="296"/>
      <c r="T27" s="298"/>
    </row>
    <row r="28" spans="1:20" ht="30" customHeight="1">
      <c r="A28" s="280" t="s">
        <v>247</v>
      </c>
      <c r="B28" s="280"/>
      <c r="C28" s="292">
        <f>'درآمد ناشی از تغییر قیمت اوراق'!I24</f>
        <v>-6907358072.7200012</v>
      </c>
      <c r="D28" s="293"/>
      <c r="E28" s="292">
        <v>0</v>
      </c>
      <c r="F28" s="292"/>
      <c r="G28" s="292">
        <f t="shared" si="2"/>
        <v>-6907358072.7200012</v>
      </c>
      <c r="H28" s="294"/>
      <c r="I28" s="326">
        <f>G28/درآمد!F11</f>
        <v>-2.287094433360656E-2</v>
      </c>
      <c r="J28" s="296"/>
      <c r="K28" s="292">
        <f>'درآمد ناشی از تغییر قیمت اوراق'!Q24</f>
        <v>-3711206141.7200012</v>
      </c>
      <c r="L28" s="293"/>
      <c r="M28" s="292">
        <v>0</v>
      </c>
      <c r="N28" s="292"/>
      <c r="O28" s="292">
        <f t="shared" si="3"/>
        <v>-3711206141.7200012</v>
      </c>
      <c r="P28" s="296"/>
      <c r="Q28" s="326">
        <f>O28/درآمد!F11</f>
        <v>-1.2288169830522928E-2</v>
      </c>
      <c r="R28" s="296"/>
      <c r="T28" s="298"/>
    </row>
    <row r="29" spans="1:20" ht="30" customHeight="1" thickBot="1">
      <c r="A29" s="166" t="s">
        <v>12</v>
      </c>
      <c r="B29" s="59"/>
      <c r="C29" s="91">
        <f>SUM(C8:C28)</f>
        <v>60790701857.271217</v>
      </c>
      <c r="D29" s="91">
        <v>11262954665</v>
      </c>
      <c r="E29" s="254">
        <f t="shared" ref="E29:Q29" si="4">SUM(E8:E28)</f>
        <v>0</v>
      </c>
      <c r="F29" s="258">
        <f t="shared" si="4"/>
        <v>0</v>
      </c>
      <c r="G29" s="263">
        <f t="shared" si="4"/>
        <v>60790701857.271217</v>
      </c>
      <c r="H29" s="79">
        <f t="shared" si="4"/>
        <v>0</v>
      </c>
      <c r="I29" s="327">
        <f t="shared" si="4"/>
        <v>0.20128401387927899</v>
      </c>
      <c r="J29" s="79">
        <f t="shared" si="4"/>
        <v>0</v>
      </c>
      <c r="K29" s="254">
        <f t="shared" si="4"/>
        <v>102887748374.27122</v>
      </c>
      <c r="L29" s="258">
        <f t="shared" si="4"/>
        <v>0</v>
      </c>
      <c r="M29" s="254">
        <f t="shared" si="4"/>
        <v>6612157275</v>
      </c>
      <c r="N29" s="258">
        <f t="shared" si="4"/>
        <v>0</v>
      </c>
      <c r="O29" s="254">
        <f t="shared" si="4"/>
        <v>109499905649.27122</v>
      </c>
      <c r="P29" s="79">
        <f t="shared" si="4"/>
        <v>0</v>
      </c>
      <c r="Q29" s="327">
        <f t="shared" si="4"/>
        <v>0.36256499522305419</v>
      </c>
      <c r="T29" s="298"/>
    </row>
    <row r="30" spans="1:20" ht="30" customHeight="1" thickTop="1"/>
  </sheetData>
  <mergeCells count="28"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27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55" customWidth="1"/>
    <col min="6" max="6" width="1.28515625" style="255" customWidth="1"/>
    <col min="7" max="7" width="17.140625" style="255" customWidth="1"/>
    <col min="8" max="8" width="1.28515625" style="77" customWidth="1"/>
    <col min="9" max="9" width="19.28515625" style="255" customWidth="1"/>
    <col min="10" max="10" width="1.28515625" style="255" customWidth="1"/>
    <col min="11" max="11" width="19" style="255" customWidth="1"/>
    <col min="12" max="12" width="1.28515625" style="77" customWidth="1"/>
    <col min="13" max="13" width="17.7109375" style="255" customWidth="1"/>
    <col min="14" max="14" width="1.28515625" style="77" customWidth="1"/>
    <col min="15" max="15" width="16" style="255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18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8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18" s="13" customFormat="1" ht="30" customHeight="1">
      <c r="A4" s="341" t="s">
        <v>159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</row>
    <row r="5" spans="1:18" ht="30" customHeight="1">
      <c r="C5" s="351" t="s">
        <v>99</v>
      </c>
      <c r="D5" s="351"/>
      <c r="E5" s="351"/>
      <c r="F5" s="351"/>
      <c r="G5" s="351"/>
      <c r="H5" s="351"/>
      <c r="I5" s="351"/>
      <c r="K5" s="351" t="str">
        <f>'درآمد سرمایه گذاری در سهام'!$M$5</f>
        <v>از ابتدای سال مالی تا پایان ماه</v>
      </c>
      <c r="L5" s="351"/>
      <c r="M5" s="351"/>
      <c r="N5" s="351"/>
      <c r="O5" s="351"/>
      <c r="P5" s="351"/>
      <c r="Q5" s="351"/>
    </row>
    <row r="6" spans="1:18" ht="30" customHeight="1">
      <c r="A6" s="1" t="s">
        <v>104</v>
      </c>
      <c r="B6" s="11"/>
      <c r="C6" s="60" t="s">
        <v>105</v>
      </c>
      <c r="E6" s="252" t="s">
        <v>102</v>
      </c>
      <c r="G6" s="252" t="s">
        <v>103</v>
      </c>
      <c r="I6" s="252" t="s">
        <v>12</v>
      </c>
      <c r="K6" s="252" t="s">
        <v>105</v>
      </c>
      <c r="M6" s="252" t="s">
        <v>102</v>
      </c>
      <c r="O6" s="252" t="s">
        <v>103</v>
      </c>
      <c r="Q6" s="60" t="s">
        <v>12</v>
      </c>
    </row>
    <row r="7" spans="1:18" ht="30" customHeight="1">
      <c r="A7" s="4" t="s">
        <v>242</v>
      </c>
      <c r="B7" s="4"/>
      <c r="C7" s="219">
        <f>'درآمد اوراق بهادار'!G15</f>
        <v>13132598494</v>
      </c>
      <c r="D7" s="218"/>
      <c r="E7" s="253">
        <v>0</v>
      </c>
      <c r="F7" s="257"/>
      <c r="G7" s="253">
        <v>0</v>
      </c>
      <c r="H7" s="218"/>
      <c r="I7" s="253">
        <f>C7+E7+G7</f>
        <v>13132598494</v>
      </c>
      <c r="J7" s="257"/>
      <c r="K7" s="219">
        <f>'درآمد اوراق بهادار'!M15</f>
        <v>43802029078</v>
      </c>
      <c r="L7" s="218"/>
      <c r="M7" s="253">
        <v>-34238868010</v>
      </c>
      <c r="N7" s="257"/>
      <c r="O7" s="253">
        <v>-5386544</v>
      </c>
      <c r="P7" s="218"/>
      <c r="Q7" s="253">
        <f>K7+M7+O7</f>
        <v>9557774524</v>
      </c>
      <c r="R7" s="36"/>
    </row>
    <row r="8" spans="1:18" ht="30" customHeight="1">
      <c r="A8" s="4" t="s">
        <v>53</v>
      </c>
      <c r="B8" s="4"/>
      <c r="C8" s="219">
        <v>0</v>
      </c>
      <c r="D8" s="218"/>
      <c r="E8" s="253">
        <v>0</v>
      </c>
      <c r="F8" s="257"/>
      <c r="G8" s="253">
        <v>0</v>
      </c>
      <c r="H8" s="218"/>
      <c r="I8" s="253">
        <f t="shared" ref="I8:I26" si="0">C8+E8+G8</f>
        <v>0</v>
      </c>
      <c r="J8" s="257"/>
      <c r="K8" s="219">
        <v>11727055740</v>
      </c>
      <c r="L8" s="218"/>
      <c r="M8" s="253">
        <v>0</v>
      </c>
      <c r="N8" s="257"/>
      <c r="O8" s="253">
        <v>-3757069797</v>
      </c>
      <c r="P8" s="218"/>
      <c r="Q8" s="253">
        <f t="shared" ref="Q8:Q26" si="1">K8+M8+O8</f>
        <v>7969985943</v>
      </c>
      <c r="R8" s="36"/>
    </row>
    <row r="9" spans="1:18" ht="30" customHeight="1">
      <c r="A9" s="381" t="s">
        <v>50</v>
      </c>
      <c r="B9" s="381"/>
      <c r="C9" s="219">
        <f>'درآمد اوراق بهادار'!G13</f>
        <v>10221391547</v>
      </c>
      <c r="D9" s="218"/>
      <c r="E9" s="253">
        <v>0</v>
      </c>
      <c r="F9" s="257"/>
      <c r="G9" s="253">
        <v>0</v>
      </c>
      <c r="H9" s="218"/>
      <c r="I9" s="253">
        <f t="shared" si="0"/>
        <v>10221391547</v>
      </c>
      <c r="J9" s="257"/>
      <c r="K9" s="219">
        <f>'درآمد اوراق بهادار'!M13</f>
        <v>32689712948</v>
      </c>
      <c r="L9" s="218"/>
      <c r="M9" s="253">
        <v>0</v>
      </c>
      <c r="N9" s="257"/>
      <c r="O9" s="253">
        <v>0</v>
      </c>
      <c r="P9" s="218"/>
      <c r="Q9" s="253">
        <f t="shared" si="1"/>
        <v>32689712948</v>
      </c>
      <c r="R9" s="36">
        <v>130744897279</v>
      </c>
    </row>
    <row r="10" spans="1:18" ht="30" customHeight="1">
      <c r="A10" s="381" t="s">
        <v>146</v>
      </c>
      <c r="B10" s="381"/>
      <c r="C10" s="219">
        <v>0</v>
      </c>
      <c r="D10" s="218"/>
      <c r="E10" s="253">
        <f>'درآمد ناشی از تغییر قیمت اوراق'!I42</f>
        <v>11534020767</v>
      </c>
      <c r="F10" s="257"/>
      <c r="G10" s="253">
        <f>'درآمد ناشی از فروش'!I34</f>
        <v>192907317</v>
      </c>
      <c r="H10" s="218"/>
      <c r="I10" s="253">
        <f t="shared" si="0"/>
        <v>11726928084</v>
      </c>
      <c r="J10" s="257"/>
      <c r="K10" s="219">
        <v>0</v>
      </c>
      <c r="L10" s="218"/>
      <c r="M10" s="253">
        <f>'درآمد ناشی از تغییر قیمت اوراق'!Q42</f>
        <v>21094677912</v>
      </c>
      <c r="N10" s="257"/>
      <c r="O10" s="253">
        <f>'درآمد ناشی از فروش'!Q34</f>
        <v>309580208</v>
      </c>
      <c r="P10" s="218"/>
      <c r="Q10" s="253">
        <f t="shared" si="1"/>
        <v>21404258120</v>
      </c>
      <c r="R10" s="36">
        <v>9251035768</v>
      </c>
    </row>
    <row r="11" spans="1:18" ht="30" customHeight="1">
      <c r="A11" s="381" t="s">
        <v>230</v>
      </c>
      <c r="B11" s="381"/>
      <c r="C11" s="219">
        <v>0</v>
      </c>
      <c r="D11" s="218"/>
      <c r="E11" s="253">
        <v>0</v>
      </c>
      <c r="F11" s="257"/>
      <c r="G11" s="253">
        <v>0</v>
      </c>
      <c r="H11" s="218"/>
      <c r="I11" s="253">
        <f t="shared" si="0"/>
        <v>0</v>
      </c>
      <c r="J11" s="257"/>
      <c r="K11" s="219">
        <v>0</v>
      </c>
      <c r="L11" s="218"/>
      <c r="M11" s="253">
        <v>0</v>
      </c>
      <c r="N11" s="257"/>
      <c r="O11" s="253">
        <v>201112293</v>
      </c>
      <c r="P11" s="218"/>
      <c r="Q11" s="253">
        <f t="shared" si="1"/>
        <v>201112293</v>
      </c>
      <c r="R11" s="36">
        <v>2252879222</v>
      </c>
    </row>
    <row r="12" spans="1:18" ht="30" customHeight="1">
      <c r="A12" s="381" t="s">
        <v>45</v>
      </c>
      <c r="B12" s="381"/>
      <c r="C12" s="219">
        <v>0</v>
      </c>
      <c r="D12" s="218"/>
      <c r="E12" s="253">
        <f>'درآمد ناشی از تغییر قیمت اوراق'!I34</f>
        <v>3747032127</v>
      </c>
      <c r="F12" s="257"/>
      <c r="G12" s="253">
        <f>'درآمد ناشی از فروش'!I25</f>
        <v>0</v>
      </c>
      <c r="H12" s="218"/>
      <c r="I12" s="253">
        <f t="shared" si="0"/>
        <v>3747032127</v>
      </c>
      <c r="J12" s="257"/>
      <c r="K12" s="219">
        <v>0</v>
      </c>
      <c r="L12" s="218"/>
      <c r="M12" s="253">
        <f>'درآمد ناشی از تغییر قیمت اوراق'!Q34</f>
        <v>5652028866</v>
      </c>
      <c r="N12" s="257"/>
      <c r="O12" s="253">
        <f>'درآمد ناشی از فروش'!Q25</f>
        <v>-706276</v>
      </c>
      <c r="P12" s="218"/>
      <c r="Q12" s="253">
        <f t="shared" si="1"/>
        <v>5651322590</v>
      </c>
      <c r="R12" s="36">
        <v>2307954944</v>
      </c>
    </row>
    <row r="13" spans="1:18" ht="30" customHeight="1">
      <c r="A13" s="381" t="s">
        <v>42</v>
      </c>
      <c r="B13" s="381"/>
      <c r="C13" s="219">
        <v>0</v>
      </c>
      <c r="D13" s="218"/>
      <c r="E13" s="253">
        <f>'درآمد ناشی از تغییر قیمت اوراق'!I33</f>
        <v>4664906333</v>
      </c>
      <c r="F13" s="257"/>
      <c r="G13" s="253">
        <f>'درآمد ناشی از فروش'!I29</f>
        <v>0</v>
      </c>
      <c r="H13" s="218"/>
      <c r="I13" s="253">
        <f t="shared" si="0"/>
        <v>4664906333</v>
      </c>
      <c r="J13" s="257"/>
      <c r="K13" s="219">
        <v>0</v>
      </c>
      <c r="L13" s="218"/>
      <c r="M13" s="253">
        <f>'درآمد ناشی از تغییر قیمت اوراق'!Q33</f>
        <v>9153113639</v>
      </c>
      <c r="N13" s="257"/>
      <c r="O13" s="253">
        <f>'درآمد ناشی از فروش'!Q29</f>
        <v>11586167</v>
      </c>
      <c r="P13" s="218"/>
      <c r="Q13" s="253">
        <f t="shared" si="1"/>
        <v>9164699806</v>
      </c>
      <c r="R13" s="36">
        <v>5727988726</v>
      </c>
    </row>
    <row r="14" spans="1:18" ht="30" customHeight="1">
      <c r="A14" s="381" t="s">
        <v>201</v>
      </c>
      <c r="B14" s="381"/>
      <c r="C14" s="219">
        <v>0</v>
      </c>
      <c r="D14" s="218"/>
      <c r="E14" s="253">
        <f>'درآمد ناشی از تغییر قیمت اوراق'!I39</f>
        <v>1471233291</v>
      </c>
      <c r="F14" s="257"/>
      <c r="G14" s="253">
        <f>'درآمد ناشی از فروش'!I24</f>
        <v>0</v>
      </c>
      <c r="H14" s="218"/>
      <c r="I14" s="253">
        <f t="shared" si="0"/>
        <v>1471233291</v>
      </c>
      <c r="J14" s="257"/>
      <c r="K14" s="219">
        <v>0</v>
      </c>
      <c r="L14" s="218"/>
      <c r="M14" s="253">
        <f>'درآمد ناشی از تغییر قیمت اوراق'!Q39</f>
        <v>2857443472</v>
      </c>
      <c r="N14" s="257"/>
      <c r="O14" s="253">
        <f>'درآمد ناشی از فروش'!Q24</f>
        <v>5113903967</v>
      </c>
      <c r="P14" s="218"/>
      <c r="Q14" s="253">
        <f t="shared" si="1"/>
        <v>7971347439</v>
      </c>
      <c r="R14" s="36">
        <v>3958477520</v>
      </c>
    </row>
    <row r="15" spans="1:18" ht="30" customHeight="1">
      <c r="A15" s="381" t="s">
        <v>106</v>
      </c>
      <c r="B15" s="381"/>
      <c r="C15" s="219">
        <v>0</v>
      </c>
      <c r="D15" s="218"/>
      <c r="E15" s="253">
        <v>0</v>
      </c>
      <c r="F15" s="257"/>
      <c r="G15" s="253">
        <v>0</v>
      </c>
      <c r="H15" s="218"/>
      <c r="I15" s="253">
        <f t="shared" si="0"/>
        <v>0</v>
      </c>
      <c r="J15" s="257"/>
      <c r="K15" s="219">
        <v>5181150</v>
      </c>
      <c r="L15" s="218"/>
      <c r="M15" s="253">
        <v>0</v>
      </c>
      <c r="N15" s="257"/>
      <c r="O15" s="253">
        <v>68087658</v>
      </c>
      <c r="P15" s="218"/>
      <c r="Q15" s="253">
        <f t="shared" si="1"/>
        <v>73268808</v>
      </c>
      <c r="R15" s="36">
        <v>5372821719</v>
      </c>
    </row>
    <row r="16" spans="1:18" ht="30" customHeight="1">
      <c r="A16" s="381" t="s">
        <v>107</v>
      </c>
      <c r="B16" s="381"/>
      <c r="C16" s="219">
        <v>0</v>
      </c>
      <c r="D16" s="218"/>
      <c r="E16" s="253">
        <f>'درآمد ناشی از تغییر قیمت اوراق'!I28</f>
        <v>136236916</v>
      </c>
      <c r="F16" s="257"/>
      <c r="G16" s="253">
        <f>'درآمد ناشی از فروش'!I26</f>
        <v>36251088</v>
      </c>
      <c r="H16" s="218"/>
      <c r="I16" s="253">
        <f t="shared" si="0"/>
        <v>172488004</v>
      </c>
      <c r="J16" s="257"/>
      <c r="K16" s="219">
        <v>0</v>
      </c>
      <c r="L16" s="218"/>
      <c r="M16" s="36">
        <f>'درآمد ناشی از تغییر قیمت اوراق'!Q28</f>
        <v>388009215</v>
      </c>
      <c r="N16" s="257"/>
      <c r="O16" s="253">
        <f>'درآمد ناشی از فروش'!Q26</f>
        <v>1441132064</v>
      </c>
      <c r="P16" s="218"/>
      <c r="Q16" s="253">
        <f t="shared" si="1"/>
        <v>1829141279</v>
      </c>
      <c r="R16" s="36">
        <v>507917930</v>
      </c>
    </row>
    <row r="17" spans="1:18" ht="30" customHeight="1">
      <c r="A17" s="381" t="s">
        <v>55</v>
      </c>
      <c r="B17" s="381"/>
      <c r="C17" s="219">
        <f>'درآمد اوراق بهادار'!G12</f>
        <v>1544408708</v>
      </c>
      <c r="D17" s="218"/>
      <c r="E17" s="253">
        <f>'درآمد ناشی از تغییر قیمت اوراق'!I31</f>
        <v>-3004305370</v>
      </c>
      <c r="F17" s="257"/>
      <c r="G17" s="253">
        <v>0</v>
      </c>
      <c r="H17" s="218"/>
      <c r="I17" s="253">
        <f t="shared" si="0"/>
        <v>-1459896662</v>
      </c>
      <c r="J17" s="257"/>
      <c r="K17" s="219">
        <f>'درآمد اوراق بهادار'!M12</f>
        <v>4941787589</v>
      </c>
      <c r="L17" s="218"/>
      <c r="M17" s="253">
        <f>'درآمد ناشی از تغییر قیمت اوراق'!Q31</f>
        <v>1552968474</v>
      </c>
      <c r="N17" s="257"/>
      <c r="O17" s="253">
        <v>0</v>
      </c>
      <c r="P17" s="218"/>
      <c r="Q17" s="253">
        <f t="shared" si="1"/>
        <v>6494756063</v>
      </c>
      <c r="R17" s="36">
        <v>16962132172</v>
      </c>
    </row>
    <row r="18" spans="1:18" ht="30" customHeight="1">
      <c r="A18" s="381" t="s">
        <v>64</v>
      </c>
      <c r="B18" s="381"/>
      <c r="C18" s="219">
        <v>0</v>
      </c>
      <c r="D18" s="218"/>
      <c r="E18" s="253">
        <f>'درآمد ناشی از تغییر قیمت اوراق'!I36</f>
        <v>10866279805</v>
      </c>
      <c r="F18" s="257"/>
      <c r="G18" s="253">
        <f>'درآمد ناشی از فروش'!I32</f>
        <v>7056308</v>
      </c>
      <c r="H18" s="218"/>
      <c r="I18" s="253">
        <f t="shared" si="0"/>
        <v>10873336113</v>
      </c>
      <c r="J18" s="257"/>
      <c r="K18" s="219">
        <v>0</v>
      </c>
      <c r="L18" s="218"/>
      <c r="M18" s="253">
        <f>'درآمد ناشی از تغییر قیمت اوراق'!Q36</f>
        <v>15546282107</v>
      </c>
      <c r="N18" s="257"/>
      <c r="O18" s="253">
        <f>'درآمد ناشی از فروش'!Q32</f>
        <v>986820222</v>
      </c>
      <c r="P18" s="218"/>
      <c r="Q18" s="253">
        <f t="shared" si="1"/>
        <v>16533102329</v>
      </c>
      <c r="R18" s="36">
        <v>6237880423</v>
      </c>
    </row>
    <row r="19" spans="1:18" ht="30" customHeight="1">
      <c r="A19" s="381" t="s">
        <v>164</v>
      </c>
      <c r="B19" s="381"/>
      <c r="C19" s="219">
        <v>0</v>
      </c>
      <c r="D19" s="218"/>
      <c r="E19" s="253">
        <f>'درآمد ناشی از تغییر قیمت اوراق'!I40</f>
        <v>2748406242</v>
      </c>
      <c r="F19" s="257"/>
      <c r="G19" s="253">
        <f>'درآمد ناشی از فروش'!I33</f>
        <v>0</v>
      </c>
      <c r="H19" s="218"/>
      <c r="I19" s="253">
        <f t="shared" si="0"/>
        <v>2748406242</v>
      </c>
      <c r="J19" s="257"/>
      <c r="K19" s="219">
        <v>0</v>
      </c>
      <c r="L19" s="218"/>
      <c r="M19" s="253">
        <f>'درآمد ناشی از تغییر قیمت اوراق'!Q40</f>
        <v>4990711189</v>
      </c>
      <c r="N19" s="257"/>
      <c r="O19" s="253">
        <f>'درآمد ناشی از فروش'!Q33</f>
        <v>4231823641</v>
      </c>
      <c r="P19" s="218"/>
      <c r="Q19" s="253">
        <f t="shared" si="1"/>
        <v>9222534830</v>
      </c>
      <c r="R19" s="36">
        <v>4385921064</v>
      </c>
    </row>
    <row r="20" spans="1:18" ht="30" customHeight="1">
      <c r="A20" s="381" t="s">
        <v>167</v>
      </c>
      <c r="B20" s="381"/>
      <c r="C20" s="219">
        <f>'درآمد اوراق بهادار'!G7</f>
        <v>12096104427</v>
      </c>
      <c r="D20" s="218"/>
      <c r="E20" s="253">
        <v>0</v>
      </c>
      <c r="F20" s="257"/>
      <c r="G20" s="253">
        <v>0</v>
      </c>
      <c r="H20" s="218"/>
      <c r="I20" s="253">
        <f t="shared" si="0"/>
        <v>12096104427</v>
      </c>
      <c r="J20" s="257"/>
      <c r="K20" s="219">
        <f>'درآمد اوراق بهادار'!M7</f>
        <v>35507919447</v>
      </c>
      <c r="L20" s="218"/>
      <c r="M20" s="253">
        <v>0</v>
      </c>
      <c r="N20" s="257"/>
      <c r="O20" s="253">
        <v>0</v>
      </c>
      <c r="P20" s="218"/>
      <c r="Q20" s="253">
        <f t="shared" si="1"/>
        <v>35507919447</v>
      </c>
      <c r="R20" s="36">
        <v>35008347530</v>
      </c>
    </row>
    <row r="21" spans="1:18" ht="30" customHeight="1">
      <c r="A21" s="381" t="s">
        <v>165</v>
      </c>
      <c r="B21" s="381"/>
      <c r="C21" s="219">
        <f>'درآمد اوراق بهادار'!G8</f>
        <v>15118948715</v>
      </c>
      <c r="D21" s="218"/>
      <c r="E21" s="253">
        <v>0</v>
      </c>
      <c r="F21" s="257"/>
      <c r="G21" s="253">
        <v>0</v>
      </c>
      <c r="H21" s="218"/>
      <c r="I21" s="253">
        <f t="shared" si="0"/>
        <v>15118948715</v>
      </c>
      <c r="J21" s="257"/>
      <c r="K21" s="219">
        <f>'درآمد اوراق بهادار'!M8</f>
        <v>43910477359</v>
      </c>
      <c r="L21" s="218"/>
      <c r="M21" s="253">
        <v>0</v>
      </c>
      <c r="N21" s="257"/>
      <c r="O21" s="253">
        <v>0</v>
      </c>
      <c r="P21" s="218"/>
      <c r="Q21" s="253">
        <f t="shared" si="1"/>
        <v>43910477359</v>
      </c>
      <c r="R21" s="36">
        <v>46406913359</v>
      </c>
    </row>
    <row r="22" spans="1:18" ht="30" customHeight="1">
      <c r="A22" s="381" t="s">
        <v>47</v>
      </c>
      <c r="B22" s="381"/>
      <c r="C22" s="219">
        <f>'درآمد اوراق بهادار'!G9</f>
        <v>14753376631</v>
      </c>
      <c r="D22" s="218"/>
      <c r="E22" s="253">
        <v>0</v>
      </c>
      <c r="F22" s="257"/>
      <c r="G22" s="253">
        <v>0</v>
      </c>
      <c r="H22" s="218"/>
      <c r="I22" s="253">
        <f t="shared" si="0"/>
        <v>14753376631</v>
      </c>
      <c r="J22" s="257"/>
      <c r="K22" s="219">
        <f>'درآمد اوراق بهادار'!M9</f>
        <v>43569985353</v>
      </c>
      <c r="L22" s="218"/>
      <c r="M22" s="253">
        <v>0</v>
      </c>
      <c r="N22" s="257"/>
      <c r="O22" s="253">
        <v>0</v>
      </c>
      <c r="P22" s="218"/>
      <c r="Q22" s="253">
        <f t="shared" si="1"/>
        <v>43569985353</v>
      </c>
      <c r="R22" s="36">
        <v>161374645600</v>
      </c>
    </row>
    <row r="23" spans="1:18" ht="30" customHeight="1">
      <c r="A23" s="381" t="s">
        <v>61</v>
      </c>
      <c r="B23" s="381"/>
      <c r="C23" s="219">
        <f>'درآمد اوراق بهادار'!G10</f>
        <v>6522539946</v>
      </c>
      <c r="D23" s="218"/>
      <c r="E23" s="253">
        <v>0</v>
      </c>
      <c r="F23" s="257"/>
      <c r="G23" s="253">
        <v>0</v>
      </c>
      <c r="H23" s="218"/>
      <c r="I23" s="253">
        <f t="shared" si="0"/>
        <v>6522539946</v>
      </c>
      <c r="J23" s="257"/>
      <c r="K23" s="219">
        <f>'درآمد اوراق بهادار'!M10</f>
        <v>17498299929</v>
      </c>
      <c r="L23" s="218"/>
      <c r="M23" s="253">
        <v>0</v>
      </c>
      <c r="N23" s="257"/>
      <c r="O23" s="253">
        <v>0</v>
      </c>
      <c r="P23" s="218"/>
      <c r="Q23" s="253">
        <f t="shared" si="1"/>
        <v>17498299929</v>
      </c>
      <c r="R23" s="36">
        <v>56361067307</v>
      </c>
    </row>
    <row r="24" spans="1:18" ht="30" customHeight="1">
      <c r="A24" s="381" t="s">
        <v>59</v>
      </c>
      <c r="B24" s="381"/>
      <c r="C24" s="219">
        <f>'درآمد اوراق بهادار'!G11</f>
        <v>771757277</v>
      </c>
      <c r="D24" s="218"/>
      <c r="E24" s="253">
        <f>'درآمد ناشی از تغییر قیمت اوراق'!I32</f>
        <v>0</v>
      </c>
      <c r="F24" s="257"/>
      <c r="G24" s="253">
        <f>'درآمد ناشی از فروش'!I37</f>
        <v>0</v>
      </c>
      <c r="H24" s="218"/>
      <c r="I24" s="253">
        <f t="shared" si="0"/>
        <v>771757277</v>
      </c>
      <c r="J24" s="257"/>
      <c r="K24" s="219">
        <f>'درآمد اوراق بهادار'!M11</f>
        <v>3189596080</v>
      </c>
      <c r="L24" s="218"/>
      <c r="M24" s="253">
        <f>'درآمد ناشی از تغییر قیمت اوراق'!Q32</f>
        <v>-145077100</v>
      </c>
      <c r="N24" s="257"/>
      <c r="O24" s="253">
        <f>'درآمد ناشی از فروش'!Q37</f>
        <v>304944719</v>
      </c>
      <c r="P24" s="218"/>
      <c r="Q24" s="253">
        <f t="shared" si="1"/>
        <v>3349463699</v>
      </c>
      <c r="R24" s="36">
        <v>18809023283</v>
      </c>
    </row>
    <row r="25" spans="1:18" ht="30" customHeight="1">
      <c r="A25" s="381" t="s">
        <v>40</v>
      </c>
      <c r="B25" s="381"/>
      <c r="C25" s="219">
        <v>0</v>
      </c>
      <c r="D25" s="218"/>
      <c r="E25" s="253">
        <f>'درآمد ناشی از تغییر قیمت اوراق'!I37</f>
        <v>13238631683</v>
      </c>
      <c r="F25" s="257"/>
      <c r="G25" s="253">
        <f>'درآمد ناشی از فروش'!I31</f>
        <v>387840736</v>
      </c>
      <c r="H25" s="218"/>
      <c r="I25" s="253">
        <f t="shared" si="0"/>
        <v>13626472419</v>
      </c>
      <c r="J25" s="257"/>
      <c r="K25" s="219">
        <v>0</v>
      </c>
      <c r="L25" s="218"/>
      <c r="M25" s="253">
        <f>'درآمد ناشی از تغییر قیمت اوراق'!Q37</f>
        <v>20529631134</v>
      </c>
      <c r="N25" s="257"/>
      <c r="O25" s="253">
        <f>'درآمد ناشی از فروش'!Q31</f>
        <v>662530595</v>
      </c>
      <c r="P25" s="218"/>
      <c r="Q25" s="253">
        <f t="shared" si="1"/>
        <v>21192161729</v>
      </c>
      <c r="R25" s="36">
        <v>10108691348</v>
      </c>
    </row>
    <row r="26" spans="1:18" ht="30" customHeight="1">
      <c r="A26" s="381" t="s">
        <v>36</v>
      </c>
      <c r="B26" s="381"/>
      <c r="C26" s="219">
        <v>0</v>
      </c>
      <c r="D26" s="218"/>
      <c r="E26" s="253">
        <f>'درآمد ناشی از تغییر قیمت اوراق'!I38</f>
        <v>7279010121</v>
      </c>
      <c r="F26" s="257"/>
      <c r="G26" s="253">
        <f>'درآمد ناشی از فروش'!I30</f>
        <v>219069696</v>
      </c>
      <c r="H26" s="218"/>
      <c r="I26" s="253">
        <f t="shared" si="0"/>
        <v>7498079817</v>
      </c>
      <c r="J26" s="257"/>
      <c r="K26" s="219">
        <v>0</v>
      </c>
      <c r="L26" s="218"/>
      <c r="M26" s="253">
        <f>'درآمد ناشی از تغییر قیمت اوراق'!Q38</f>
        <v>20855641209</v>
      </c>
      <c r="N26" s="257"/>
      <c r="O26" s="253">
        <f>'درآمد ناشی از فروش'!Q30</f>
        <v>573753739</v>
      </c>
      <c r="P26" s="218"/>
      <c r="Q26" s="253">
        <f t="shared" si="1"/>
        <v>21429394948</v>
      </c>
      <c r="R26" s="36">
        <v>2439780297</v>
      </c>
    </row>
    <row r="27" spans="1:18" s="22" customFormat="1" ht="30" customHeight="1" thickBot="1">
      <c r="A27" s="11" t="s">
        <v>12</v>
      </c>
      <c r="B27" s="11"/>
      <c r="C27" s="220">
        <f>SUM(C7:C26)</f>
        <v>74161125745</v>
      </c>
      <c r="D27" s="221"/>
      <c r="E27" s="256">
        <f>SUM(E7:E26)</f>
        <v>52681451915</v>
      </c>
      <c r="F27" s="258"/>
      <c r="G27" s="254">
        <f>SUM(G7:G26)</f>
        <v>843125145</v>
      </c>
      <c r="H27" s="221"/>
      <c r="I27" s="254">
        <f>SUM(I7:I26)</f>
        <v>127685702805</v>
      </c>
      <c r="J27" s="258"/>
      <c r="K27" s="254">
        <f>SUM(K7:K26)</f>
        <v>236842044673</v>
      </c>
      <c r="L27" s="221"/>
      <c r="M27" s="256">
        <f>SUM(M7:M26)</f>
        <v>68236562107</v>
      </c>
      <c r="N27" s="221"/>
      <c r="O27" s="254">
        <f>SUM(O7:O26)</f>
        <v>10142112656</v>
      </c>
      <c r="P27" s="221"/>
      <c r="Q27" s="220">
        <f>SUM(Q7:Q26)</f>
        <v>315220719436</v>
      </c>
    </row>
  </sheetData>
  <mergeCells count="24">
    <mergeCell ref="A25:B25"/>
    <mergeCell ref="A26:B26"/>
    <mergeCell ref="A23:B23"/>
    <mergeCell ref="A24:B24"/>
    <mergeCell ref="A17:B17"/>
    <mergeCell ref="A18:B18"/>
    <mergeCell ref="A19:B19"/>
    <mergeCell ref="A20:B20"/>
    <mergeCell ref="A21:B21"/>
    <mergeCell ref="A13:B13"/>
    <mergeCell ref="A14:B14"/>
    <mergeCell ref="A15:B15"/>
    <mergeCell ref="A16:B16"/>
    <mergeCell ref="A22:B22"/>
    <mergeCell ref="A9:B9"/>
    <mergeCell ref="A10:B10"/>
    <mergeCell ref="A11:B11"/>
    <mergeCell ref="A12:B12"/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46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2" t="s">
        <v>0</v>
      </c>
      <c r="B1" s="342"/>
      <c r="C1" s="342"/>
      <c r="D1" s="342"/>
      <c r="E1" s="342"/>
      <c r="F1" s="342"/>
      <c r="G1" s="18"/>
      <c r="L1" s="63"/>
      <c r="M1" s="63"/>
    </row>
    <row r="2" spans="1:13" ht="30" customHeight="1">
      <c r="A2" s="342" t="s">
        <v>88</v>
      </c>
      <c r="B2" s="342"/>
      <c r="C2" s="342"/>
      <c r="D2" s="342"/>
      <c r="E2" s="342"/>
      <c r="F2" s="342"/>
      <c r="G2" s="18"/>
      <c r="L2" s="64"/>
      <c r="M2" s="65"/>
    </row>
    <row r="3" spans="1:13" ht="30" customHeight="1">
      <c r="A3" s="342" t="s">
        <v>278</v>
      </c>
      <c r="B3" s="342"/>
      <c r="C3" s="342"/>
      <c r="D3" s="342"/>
      <c r="E3" s="342"/>
      <c r="F3" s="342"/>
      <c r="G3" s="18"/>
      <c r="L3" s="66"/>
      <c r="M3" s="67"/>
    </row>
    <row r="4" spans="1:13" s="13" customFormat="1" ht="30" customHeight="1">
      <c r="A4" s="341" t="s">
        <v>160</v>
      </c>
      <c r="B4" s="341"/>
      <c r="C4" s="341"/>
      <c r="D4" s="341"/>
      <c r="E4" s="341"/>
      <c r="F4" s="341"/>
      <c r="G4" s="16"/>
      <c r="L4" s="66"/>
      <c r="M4" s="67"/>
    </row>
    <row r="5" spans="1:13" ht="34.5" customHeight="1">
      <c r="D5" s="60" t="s">
        <v>99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343" t="s">
        <v>116</v>
      </c>
      <c r="B6" s="343"/>
      <c r="D6" s="61" t="s">
        <v>132</v>
      </c>
      <c r="F6" s="6" t="s">
        <v>162</v>
      </c>
      <c r="L6" s="66"/>
      <c r="M6" s="67"/>
    </row>
    <row r="7" spans="1:13" ht="30" customHeight="1">
      <c r="A7" s="383" t="s">
        <v>77</v>
      </c>
      <c r="B7" s="383"/>
      <c r="D7" s="183">
        <v>62206</v>
      </c>
      <c r="E7" s="183"/>
      <c r="F7" s="183">
        <v>144380</v>
      </c>
      <c r="G7" s="32"/>
      <c r="L7" s="66"/>
      <c r="M7" s="67"/>
    </row>
    <row r="8" spans="1:13" ht="30" customHeight="1">
      <c r="A8" s="381" t="s">
        <v>183</v>
      </c>
      <c r="B8" s="381"/>
      <c r="D8" s="183">
        <v>3009</v>
      </c>
      <c r="E8" s="183"/>
      <c r="F8" s="183">
        <v>3009</v>
      </c>
      <c r="G8" s="32"/>
      <c r="L8" s="66"/>
      <c r="M8" s="67"/>
    </row>
    <row r="9" spans="1:13" ht="30" customHeight="1">
      <c r="A9" s="381" t="s">
        <v>78</v>
      </c>
      <c r="B9" s="381"/>
      <c r="D9" s="183">
        <v>1118095403</v>
      </c>
      <c r="E9" s="183"/>
      <c r="F9" s="183">
        <v>6184307874</v>
      </c>
      <c r="G9" s="32"/>
      <c r="L9" s="66"/>
      <c r="M9" s="67"/>
    </row>
    <row r="10" spans="1:13" ht="30" customHeight="1">
      <c r="A10" s="396" t="s">
        <v>234</v>
      </c>
      <c r="B10" s="396"/>
      <c r="D10" s="183">
        <v>7309</v>
      </c>
      <c r="E10" s="183"/>
      <c r="F10" s="183">
        <v>21797</v>
      </c>
      <c r="G10" s="32"/>
      <c r="L10" s="66"/>
      <c r="M10" s="67"/>
    </row>
    <row r="11" spans="1:13" ht="30" customHeight="1">
      <c r="A11" s="381" t="s">
        <v>80</v>
      </c>
      <c r="B11" s="381"/>
      <c r="D11" s="183">
        <v>49838</v>
      </c>
      <c r="E11" s="183"/>
      <c r="F11" s="183">
        <v>148724</v>
      </c>
      <c r="G11" s="32"/>
      <c r="L11" s="66"/>
      <c r="M11" s="67"/>
    </row>
    <row r="12" spans="1:13" ht="30" customHeight="1">
      <c r="A12" s="381" t="s">
        <v>81</v>
      </c>
      <c r="B12" s="381"/>
      <c r="D12" s="183">
        <v>60742</v>
      </c>
      <c r="E12" s="183"/>
      <c r="F12" s="183">
        <v>93094</v>
      </c>
      <c r="G12" s="32"/>
      <c r="L12" s="66"/>
      <c r="M12" s="67"/>
    </row>
    <row r="13" spans="1:13" ht="30" customHeight="1">
      <c r="A13" s="381" t="s">
        <v>82</v>
      </c>
      <c r="B13" s="381"/>
      <c r="D13" s="183">
        <v>7757</v>
      </c>
      <c r="E13" s="183"/>
      <c r="F13" s="183">
        <v>23173</v>
      </c>
      <c r="G13" s="32"/>
      <c r="L13" s="66"/>
      <c r="M13" s="67"/>
    </row>
    <row r="14" spans="1:13" ht="30" customHeight="1">
      <c r="A14" s="381" t="s">
        <v>83</v>
      </c>
      <c r="B14" s="381"/>
      <c r="D14" s="183">
        <v>80010</v>
      </c>
      <c r="E14" s="183"/>
      <c r="F14" s="183">
        <v>238958</v>
      </c>
      <c r="G14" s="32"/>
      <c r="L14" s="66"/>
      <c r="M14" s="67"/>
    </row>
    <row r="15" spans="1:13" ht="30" customHeight="1">
      <c r="A15" s="381" t="s">
        <v>84</v>
      </c>
      <c r="B15" s="381"/>
      <c r="D15" s="183">
        <v>9539</v>
      </c>
      <c r="E15" s="183"/>
      <c r="F15" s="183">
        <v>28497</v>
      </c>
      <c r="G15" s="32"/>
    </row>
    <row r="16" spans="1:13" ht="30" customHeight="1">
      <c r="A16" s="381" t="s">
        <v>85</v>
      </c>
      <c r="B16" s="381"/>
      <c r="D16" s="183">
        <v>29467</v>
      </c>
      <c r="E16" s="183"/>
      <c r="F16" s="183">
        <v>88420</v>
      </c>
      <c r="G16" s="32"/>
    </row>
    <row r="17" spans="1:6" ht="30" customHeight="1">
      <c r="A17" s="381" t="s">
        <v>86</v>
      </c>
      <c r="B17" s="381"/>
      <c r="D17" s="183">
        <v>53428</v>
      </c>
      <c r="E17" s="183"/>
      <c r="F17" s="183">
        <v>66520</v>
      </c>
    </row>
    <row r="18" spans="1:6" ht="30" customHeight="1">
      <c r="A18" s="381" t="s">
        <v>87</v>
      </c>
      <c r="B18" s="381"/>
      <c r="D18" s="183">
        <v>50117</v>
      </c>
      <c r="E18" s="183"/>
      <c r="F18" s="183">
        <v>99458</v>
      </c>
    </row>
    <row r="19" spans="1:6" ht="30" customHeight="1">
      <c r="A19" s="381" t="s">
        <v>185</v>
      </c>
      <c r="B19" s="381"/>
      <c r="D19" s="183">
        <v>250547921</v>
      </c>
      <c r="E19" s="183"/>
      <c r="F19" s="183">
        <v>4868990492</v>
      </c>
    </row>
    <row r="20" spans="1:6" ht="30" customHeight="1">
      <c r="A20" s="381" t="s">
        <v>186</v>
      </c>
      <c r="B20" s="381"/>
      <c r="D20" s="183">
        <v>38534</v>
      </c>
      <c r="E20" s="183"/>
      <c r="F20" s="183">
        <v>117342</v>
      </c>
    </row>
    <row r="21" spans="1:6" ht="30" customHeight="1">
      <c r="A21" s="381" t="s">
        <v>187</v>
      </c>
      <c r="B21" s="381"/>
      <c r="D21" s="183">
        <v>1127465753</v>
      </c>
      <c r="E21" s="183"/>
      <c r="F21" s="183">
        <v>3949309966</v>
      </c>
    </row>
    <row r="22" spans="1:6" ht="30" customHeight="1">
      <c r="A22" s="381" t="s">
        <v>188</v>
      </c>
      <c r="B22" s="381"/>
      <c r="D22" s="183">
        <v>3758219156</v>
      </c>
      <c r="E22" s="183"/>
      <c r="F22" s="183">
        <v>14151730054</v>
      </c>
    </row>
    <row r="23" spans="1:6" ht="30" customHeight="1">
      <c r="A23" s="381" t="s">
        <v>189</v>
      </c>
      <c r="B23" s="381"/>
      <c r="D23" s="242">
        <v>0</v>
      </c>
      <c r="E23" s="183"/>
      <c r="F23" s="183">
        <v>26373333317</v>
      </c>
    </row>
    <row r="24" spans="1:6" ht="30" customHeight="1">
      <c r="A24" s="381" t="s">
        <v>190</v>
      </c>
      <c r="B24" s="381"/>
      <c r="D24" s="183">
        <v>1037753400</v>
      </c>
      <c r="E24" s="183"/>
      <c r="F24" s="183">
        <v>3649228800</v>
      </c>
    </row>
    <row r="25" spans="1:6" ht="30" customHeight="1">
      <c r="A25" s="381" t="s">
        <v>191</v>
      </c>
      <c r="B25" s="381"/>
      <c r="D25" s="183">
        <v>751643825</v>
      </c>
      <c r="E25" s="183"/>
      <c r="F25" s="183">
        <v>9738665635</v>
      </c>
    </row>
    <row r="26" spans="1:6" ht="30" customHeight="1">
      <c r="A26" s="381" t="s">
        <v>192</v>
      </c>
      <c r="B26" s="381"/>
      <c r="D26" s="242">
        <v>0</v>
      </c>
      <c r="E26" s="183"/>
      <c r="F26" s="183">
        <v>7789499355</v>
      </c>
    </row>
    <row r="27" spans="1:6" ht="30" customHeight="1">
      <c r="A27" s="381" t="s">
        <v>193</v>
      </c>
      <c r="B27" s="381"/>
      <c r="D27" s="183">
        <v>2768321897</v>
      </c>
      <c r="E27" s="183"/>
      <c r="F27" s="183">
        <v>7604387417</v>
      </c>
    </row>
    <row r="28" spans="1:6" ht="30" customHeight="1">
      <c r="A28" s="381" t="s">
        <v>194</v>
      </c>
      <c r="B28" s="381"/>
      <c r="D28" s="183">
        <v>0</v>
      </c>
      <c r="E28" s="183"/>
      <c r="F28" s="183">
        <v>8576502695</v>
      </c>
    </row>
    <row r="29" spans="1:6" ht="30" customHeight="1">
      <c r="A29" s="381" t="s">
        <v>195</v>
      </c>
      <c r="B29" s="381"/>
      <c r="D29" s="183">
        <v>2044794495</v>
      </c>
      <c r="E29" s="23"/>
      <c r="F29" s="183">
        <v>6880860015</v>
      </c>
    </row>
    <row r="30" spans="1:6" ht="30" customHeight="1">
      <c r="A30" s="396" t="s">
        <v>260</v>
      </c>
      <c r="B30" s="396"/>
      <c r="D30" s="183">
        <v>55432</v>
      </c>
      <c r="E30" s="23"/>
      <c r="F30" s="183">
        <v>152499</v>
      </c>
    </row>
    <row r="31" spans="1:6" ht="30" customHeight="1">
      <c r="A31" s="396" t="s">
        <v>212</v>
      </c>
      <c r="B31" s="396"/>
      <c r="D31" s="183">
        <v>7741931506</v>
      </c>
      <c r="E31" s="23"/>
      <c r="F31" s="183">
        <v>30074882302</v>
      </c>
    </row>
    <row r="32" spans="1:6" ht="30" customHeight="1">
      <c r="A32" s="396" t="s">
        <v>213</v>
      </c>
      <c r="B32" s="396"/>
      <c r="D32" s="183">
        <v>3758219156</v>
      </c>
      <c r="E32" s="23"/>
      <c r="F32" s="183">
        <v>11012317496</v>
      </c>
    </row>
    <row r="33" spans="1:6" ht="30" customHeight="1">
      <c r="A33" s="396" t="s">
        <v>214</v>
      </c>
      <c r="B33" s="396"/>
      <c r="D33" s="183">
        <v>6243835597</v>
      </c>
      <c r="E33" s="23"/>
      <c r="F33" s="183">
        <v>15915966697</v>
      </c>
    </row>
    <row r="34" spans="1:6" ht="30" customHeight="1">
      <c r="A34" s="396" t="s">
        <v>215</v>
      </c>
      <c r="B34" s="396"/>
      <c r="D34" s="183">
        <v>695972586</v>
      </c>
      <c r="E34" s="23"/>
      <c r="F34" s="183">
        <v>6290494425</v>
      </c>
    </row>
    <row r="35" spans="1:6" ht="30" customHeight="1">
      <c r="A35" s="396" t="s">
        <v>216</v>
      </c>
      <c r="B35" s="396"/>
      <c r="D35" s="183">
        <v>12954449843</v>
      </c>
      <c r="E35" s="23"/>
      <c r="F35" s="183">
        <v>37052810483</v>
      </c>
    </row>
    <row r="36" spans="1:6" ht="30" customHeight="1">
      <c r="A36" s="396" t="s">
        <v>255</v>
      </c>
      <c r="B36" s="396"/>
      <c r="D36" s="183">
        <v>15815068491</v>
      </c>
      <c r="E36" s="23"/>
      <c r="F36" s="183">
        <v>27502226947</v>
      </c>
    </row>
    <row r="37" spans="1:6" ht="30" customHeight="1">
      <c r="A37" s="396" t="s">
        <v>256</v>
      </c>
      <c r="B37" s="396"/>
      <c r="D37" s="183">
        <v>12527397259</v>
      </c>
      <c r="E37" s="23"/>
      <c r="F37" s="183">
        <v>24214555715</v>
      </c>
    </row>
    <row r="38" spans="1:6" ht="30" customHeight="1">
      <c r="A38" s="396" t="s">
        <v>257</v>
      </c>
      <c r="B38" s="396"/>
      <c r="D38" s="183">
        <v>6263698614</v>
      </c>
      <c r="E38" s="23"/>
      <c r="F38" s="183">
        <v>10696758718</v>
      </c>
    </row>
    <row r="39" spans="1:6" ht="30" customHeight="1">
      <c r="A39" s="396" t="s">
        <v>258</v>
      </c>
      <c r="B39" s="396"/>
      <c r="D39" s="183">
        <v>6263698614</v>
      </c>
      <c r="E39" s="23"/>
      <c r="F39" s="183">
        <v>10696758718</v>
      </c>
    </row>
    <row r="40" spans="1:6" ht="30" customHeight="1">
      <c r="A40" s="396" t="s">
        <v>252</v>
      </c>
      <c r="B40" s="396"/>
      <c r="D40" s="183">
        <v>41918</v>
      </c>
      <c r="E40" s="23"/>
      <c r="F40" s="183">
        <v>41918</v>
      </c>
    </row>
    <row r="41" spans="1:6" ht="30" customHeight="1">
      <c r="A41" s="396" t="s">
        <v>261</v>
      </c>
      <c r="B41" s="396"/>
      <c r="D41" s="183">
        <v>24562527384</v>
      </c>
      <c r="E41" s="23"/>
      <c r="F41" s="183">
        <v>34062527376</v>
      </c>
    </row>
    <row r="42" spans="1:6" ht="30" customHeight="1">
      <c r="A42" s="396" t="s">
        <v>259</v>
      </c>
      <c r="B42" s="396"/>
      <c r="D42" s="183">
        <v>1253424630</v>
      </c>
      <c r="E42" s="23"/>
      <c r="F42" s="183">
        <v>1711757956</v>
      </c>
    </row>
    <row r="43" spans="1:6" ht="30" customHeight="1">
      <c r="A43" s="396" t="s">
        <v>283</v>
      </c>
      <c r="B43" s="396"/>
      <c r="D43" s="183">
        <v>1504109586</v>
      </c>
      <c r="E43" s="23"/>
      <c r="F43" s="183">
        <v>1504109586</v>
      </c>
    </row>
    <row r="44" spans="1:6" ht="30" customHeight="1">
      <c r="A44" s="396" t="s">
        <v>284</v>
      </c>
      <c r="B44" s="396"/>
      <c r="D44" s="183">
        <v>1002739724</v>
      </c>
      <c r="E44" s="23"/>
      <c r="F44" s="183">
        <v>1002739724</v>
      </c>
    </row>
    <row r="45" spans="1:6" ht="30" customHeight="1" thickBot="1">
      <c r="A45" s="397" t="s">
        <v>12</v>
      </c>
      <c r="B45" s="397"/>
      <c r="C45" s="317"/>
      <c r="D45" s="318">
        <f>SUM(D7:D44)</f>
        <v>113444464146</v>
      </c>
      <c r="E45" s="319"/>
      <c r="F45" s="318">
        <f>SUM(F7:F44)</f>
        <v>311505989552</v>
      </c>
    </row>
    <row r="46" spans="1:6" ht="30" customHeight="1" thickTop="1"/>
  </sheetData>
  <mergeCells count="44">
    <mergeCell ref="A30:B30"/>
    <mergeCell ref="A45:B45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40:B40"/>
    <mergeCell ref="A43:B43"/>
    <mergeCell ref="A44:B44"/>
    <mergeCell ref="A26:B26"/>
    <mergeCell ref="A27:B27"/>
    <mergeCell ref="A25:B25"/>
    <mergeCell ref="A28:B28"/>
    <mergeCell ref="A29:B29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>
      <c r="A1" s="342" t="s">
        <v>0</v>
      </c>
      <c r="B1" s="342"/>
      <c r="C1" s="342"/>
      <c r="D1" s="342"/>
      <c r="E1" s="342"/>
      <c r="F1" s="342"/>
    </row>
    <row r="2" spans="1:9" ht="30" customHeight="1">
      <c r="A2" s="342" t="s">
        <v>88</v>
      </c>
      <c r="B2" s="342"/>
      <c r="C2" s="342"/>
      <c r="D2" s="342"/>
      <c r="E2" s="342"/>
      <c r="F2" s="342"/>
    </row>
    <row r="3" spans="1:9" ht="30" customHeight="1">
      <c r="A3" s="342" t="s">
        <v>278</v>
      </c>
      <c r="B3" s="342"/>
      <c r="C3" s="342"/>
      <c r="D3" s="342"/>
      <c r="E3" s="342"/>
      <c r="F3" s="342"/>
    </row>
    <row r="4" spans="1:9" s="13" customFormat="1" ht="30" customHeight="1">
      <c r="A4" s="341" t="s">
        <v>161</v>
      </c>
      <c r="B4" s="341"/>
      <c r="C4" s="341"/>
      <c r="D4" s="341"/>
      <c r="E4" s="341"/>
      <c r="F4" s="341"/>
    </row>
    <row r="5" spans="1:9" ht="30" customHeight="1">
      <c r="D5" s="60" t="s">
        <v>99</v>
      </c>
      <c r="F5" s="83" t="str">
        <f>'درآمد سرمایه گذاری در سهام'!$M$5</f>
        <v>از ابتدای سال مالی تا پایان ماه</v>
      </c>
    </row>
    <row r="6" spans="1:9" ht="30" customHeight="1">
      <c r="A6" s="343" t="s">
        <v>98</v>
      </c>
      <c r="B6" s="343"/>
      <c r="D6" s="81" t="s">
        <v>74</v>
      </c>
      <c r="F6" s="81" t="s">
        <v>74</v>
      </c>
    </row>
    <row r="7" spans="1:9" ht="30" customHeight="1">
      <c r="A7" s="383" t="s">
        <v>98</v>
      </c>
      <c r="B7" s="383"/>
      <c r="D7" s="42">
        <v>22495474</v>
      </c>
      <c r="E7" s="77"/>
      <c r="F7" s="42">
        <v>115738303</v>
      </c>
    </row>
    <row r="8" spans="1:9" ht="30" customHeight="1">
      <c r="A8" s="381" t="s">
        <v>117</v>
      </c>
      <c r="B8" s="381"/>
      <c r="D8" s="42">
        <v>0</v>
      </c>
      <c r="E8" s="77"/>
      <c r="F8" s="42">
        <v>291903990</v>
      </c>
      <c r="I8" s="99"/>
    </row>
    <row r="9" spans="1:9" ht="30" customHeight="1">
      <c r="A9" s="381" t="s">
        <v>118</v>
      </c>
      <c r="B9" s="381"/>
      <c r="D9" s="84">
        <v>83110</v>
      </c>
      <c r="E9" s="77"/>
      <c r="F9" s="84">
        <v>115508725</v>
      </c>
      <c r="H9" s="99"/>
    </row>
    <row r="10" spans="1:9" ht="30" customHeight="1" thickBot="1">
      <c r="A10" s="342" t="s">
        <v>12</v>
      </c>
      <c r="B10" s="342"/>
      <c r="D10" s="91">
        <f>SUM(D7:D9)</f>
        <v>22578584</v>
      </c>
      <c r="E10" s="92"/>
      <c r="F10" s="91">
        <f>SUM(F7:F9)</f>
        <v>523151018</v>
      </c>
      <c r="H10" s="99"/>
    </row>
    <row r="11" spans="1:9" ht="30" customHeight="1" thickTop="1">
      <c r="H11" s="99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</row>
    <row r="2" spans="1:26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26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26" s="13" customFormat="1" ht="30" customHeight="1">
      <c r="A4" s="341" t="s">
        <v>101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U4" s="38"/>
      <c r="V4" s="38"/>
      <c r="W4" s="38"/>
      <c r="X4" s="38"/>
      <c r="Y4" s="38"/>
      <c r="Z4" s="38"/>
    </row>
    <row r="5" spans="1:26" ht="19.5" customHeight="1">
      <c r="A5" s="343" t="s">
        <v>13</v>
      </c>
      <c r="C5" s="343" t="s">
        <v>119</v>
      </c>
      <c r="D5" s="343"/>
      <c r="E5" s="343"/>
      <c r="F5" s="343"/>
      <c r="G5" s="343"/>
      <c r="I5" s="343" t="s">
        <v>99</v>
      </c>
      <c r="J5" s="343"/>
      <c r="K5" s="343"/>
      <c r="L5" s="343"/>
      <c r="M5" s="343"/>
      <c r="O5" s="343" t="str">
        <f>'درآمد سرمایه گذاری در سهام'!$M$5</f>
        <v>از ابتدای سال مالی تا پایان ماه</v>
      </c>
      <c r="P5" s="343"/>
      <c r="Q5" s="343"/>
      <c r="R5" s="343"/>
      <c r="S5" s="343"/>
      <c r="U5" s="39"/>
      <c r="V5" s="39"/>
      <c r="W5" s="40"/>
      <c r="X5" s="39"/>
      <c r="Y5" s="40"/>
      <c r="Z5" s="39"/>
    </row>
    <row r="6" spans="1:26" ht="38.25" customHeight="1">
      <c r="A6" s="343"/>
      <c r="C6" s="6" t="s">
        <v>120</v>
      </c>
      <c r="D6" s="26"/>
      <c r="E6" s="6" t="s">
        <v>121</v>
      </c>
      <c r="F6" s="26"/>
      <c r="G6" s="6" t="s">
        <v>122</v>
      </c>
      <c r="I6" s="6" t="s">
        <v>123</v>
      </c>
      <c r="J6" s="26"/>
      <c r="K6" s="6" t="s">
        <v>124</v>
      </c>
      <c r="L6" s="26"/>
      <c r="M6" s="6" t="s">
        <v>125</v>
      </c>
      <c r="O6" s="6" t="s">
        <v>123</v>
      </c>
      <c r="P6" s="26"/>
      <c r="Q6" s="6" t="s">
        <v>124</v>
      </c>
      <c r="R6" s="26"/>
      <c r="S6" s="6" t="s">
        <v>125</v>
      </c>
      <c r="U6" s="39"/>
      <c r="V6" s="39"/>
      <c r="W6" s="40"/>
      <c r="X6" s="39"/>
      <c r="Y6" s="40"/>
      <c r="Z6" s="39"/>
    </row>
    <row r="7" spans="1:26" ht="30" customHeight="1">
      <c r="A7" s="3"/>
      <c r="C7" s="177"/>
      <c r="D7" s="14"/>
      <c r="E7" s="177"/>
      <c r="F7" s="14"/>
      <c r="G7" s="177"/>
      <c r="H7" s="14"/>
      <c r="I7" s="184"/>
      <c r="J7" s="14"/>
      <c r="K7" s="225"/>
      <c r="L7" s="14"/>
      <c r="M7" s="184"/>
      <c r="N7" s="14"/>
      <c r="O7" s="184"/>
      <c r="P7" s="182"/>
      <c r="Q7" s="225"/>
      <c r="R7" s="182"/>
      <c r="S7" s="184"/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79"/>
      <c r="H8" s="25"/>
      <c r="I8" s="180">
        <f>SUM(I7:I7)</f>
        <v>0</v>
      </c>
      <c r="J8" s="25"/>
      <c r="K8" s="205">
        <f>SUM(K7:K7)</f>
        <v>0</v>
      </c>
      <c r="L8" s="25"/>
      <c r="M8" s="180">
        <f>SUM(M7:M7)</f>
        <v>0</v>
      </c>
      <c r="N8" s="25"/>
      <c r="O8" s="180">
        <f>SUM(O7:O7)</f>
        <v>0</v>
      </c>
      <c r="P8" s="25"/>
      <c r="Q8" s="205">
        <f>SUM(Q7:Q7)</f>
        <v>0</v>
      </c>
      <c r="R8" s="25"/>
      <c r="S8" s="180">
        <f>SUM(S7:S7)</f>
        <v>0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18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9.5703125" style="12" bestFit="1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8.570312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20" style="12" customWidth="1"/>
    <col min="18" max="18" width="0.28515625" style="12" customWidth="1"/>
    <col min="19" max="19" width="9.140625" style="12"/>
    <col min="20" max="20" width="43.42578125" style="131" customWidth="1"/>
    <col min="21" max="21" width="13.5703125" style="131" bestFit="1" customWidth="1"/>
    <col min="22" max="16384" width="9.140625" style="12"/>
  </cols>
  <sheetData>
    <row r="1" spans="1:21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T1" s="128"/>
      <c r="U1" s="128"/>
    </row>
    <row r="2" spans="1:21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T2" s="129"/>
      <c r="U2" s="129"/>
    </row>
    <row r="3" spans="1:21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T3" s="67"/>
      <c r="U3" s="67"/>
    </row>
    <row r="4" spans="1:21" s="13" customFormat="1" ht="30" customHeight="1">
      <c r="A4" s="341" t="s">
        <v>127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T4" s="67"/>
      <c r="U4" s="67"/>
    </row>
    <row r="5" spans="1:21" ht="25.5" customHeight="1">
      <c r="A5" s="343" t="s">
        <v>89</v>
      </c>
      <c r="G5" s="343" t="s">
        <v>99</v>
      </c>
      <c r="H5" s="343"/>
      <c r="I5" s="343"/>
      <c r="J5" s="343"/>
      <c r="K5" s="343"/>
      <c r="M5" s="343" t="str">
        <f>'درآمد سرمایه گذاری در سهام'!$M$5</f>
        <v>از ابتدای سال مالی تا پایان ماه</v>
      </c>
      <c r="N5" s="343"/>
      <c r="O5" s="343"/>
      <c r="P5" s="343"/>
      <c r="Q5" s="343"/>
      <c r="T5" s="67"/>
      <c r="U5" s="67"/>
    </row>
    <row r="6" spans="1:21" ht="38.25" customHeight="1">
      <c r="A6" s="343"/>
      <c r="C6" s="362" t="s">
        <v>34</v>
      </c>
      <c r="D6" s="362"/>
      <c r="E6" s="5" t="s">
        <v>128</v>
      </c>
      <c r="G6" s="6" t="s">
        <v>129</v>
      </c>
      <c r="H6" s="26"/>
      <c r="I6" s="6" t="s">
        <v>124</v>
      </c>
      <c r="J6" s="26"/>
      <c r="K6" s="6" t="s">
        <v>130</v>
      </c>
      <c r="M6" s="6" t="s">
        <v>129</v>
      </c>
      <c r="N6" s="26"/>
      <c r="O6" s="6" t="s">
        <v>124</v>
      </c>
      <c r="P6" s="26"/>
      <c r="Q6" s="6" t="s">
        <v>130</v>
      </c>
      <c r="T6" s="67"/>
      <c r="U6" s="67"/>
    </row>
    <row r="7" spans="1:21" ht="27.95" customHeight="1">
      <c r="A7" s="3" t="s">
        <v>167</v>
      </c>
      <c r="C7" s="51" t="s">
        <v>168</v>
      </c>
      <c r="D7" s="237"/>
      <c r="E7" s="238">
        <v>20.5</v>
      </c>
      <c r="F7" s="32"/>
      <c r="G7" s="208">
        <v>12096104427</v>
      </c>
      <c r="H7" s="206"/>
      <c r="I7" s="207">
        <v>0</v>
      </c>
      <c r="J7" s="206"/>
      <c r="K7" s="208">
        <f t="shared" ref="K7:K14" si="0">G7</f>
        <v>12096104427</v>
      </c>
      <c r="L7" s="206"/>
      <c r="M7" s="208">
        <v>35507919447</v>
      </c>
      <c r="N7" s="206"/>
      <c r="O7" s="207">
        <v>0</v>
      </c>
      <c r="P7" s="206"/>
      <c r="Q7" s="208">
        <f>M7</f>
        <v>35507919447</v>
      </c>
      <c r="T7" s="67"/>
      <c r="U7" s="67"/>
    </row>
    <row r="8" spans="1:21" ht="27.95" customHeight="1">
      <c r="A8" s="4" t="s">
        <v>165</v>
      </c>
      <c r="C8" s="41" t="s">
        <v>166</v>
      </c>
      <c r="D8" s="23"/>
      <c r="E8" s="239">
        <v>23</v>
      </c>
      <c r="F8" s="32"/>
      <c r="G8" s="208">
        <v>15118948715</v>
      </c>
      <c r="H8" s="206"/>
      <c r="I8" s="208">
        <v>0</v>
      </c>
      <c r="J8" s="206"/>
      <c r="K8" s="208">
        <f t="shared" si="0"/>
        <v>15118948715</v>
      </c>
      <c r="L8" s="206"/>
      <c r="M8" s="208">
        <v>43910477359</v>
      </c>
      <c r="N8" s="206"/>
      <c r="O8" s="208">
        <v>0</v>
      </c>
      <c r="P8" s="206"/>
      <c r="Q8" s="208">
        <f t="shared" ref="Q8:Q16" si="1">M8</f>
        <v>43910477359</v>
      </c>
      <c r="T8" s="67"/>
      <c r="U8" s="130"/>
    </row>
    <row r="9" spans="1:21" ht="27.95" customHeight="1">
      <c r="A9" s="4" t="s">
        <v>47</v>
      </c>
      <c r="C9" s="41" t="s">
        <v>49</v>
      </c>
      <c r="D9" s="23"/>
      <c r="E9" s="239">
        <v>23</v>
      </c>
      <c r="F9" s="32"/>
      <c r="G9" s="208">
        <v>14753376631</v>
      </c>
      <c r="H9" s="206"/>
      <c r="I9" s="208">
        <v>0</v>
      </c>
      <c r="J9" s="206"/>
      <c r="K9" s="208">
        <f t="shared" si="0"/>
        <v>14753376631</v>
      </c>
      <c r="L9" s="206"/>
      <c r="M9" s="208">
        <v>43569985353</v>
      </c>
      <c r="N9" s="206"/>
      <c r="O9" s="208">
        <v>0</v>
      </c>
      <c r="P9" s="206"/>
      <c r="Q9" s="208">
        <f t="shared" si="1"/>
        <v>43569985353</v>
      </c>
      <c r="T9" s="67"/>
      <c r="U9" s="67"/>
    </row>
    <row r="10" spans="1:21" ht="27.95" customHeight="1">
      <c r="A10" s="4" t="s">
        <v>61</v>
      </c>
      <c r="C10" s="41" t="s">
        <v>63</v>
      </c>
      <c r="D10" s="23"/>
      <c r="E10" s="239">
        <v>23</v>
      </c>
      <c r="F10" s="32"/>
      <c r="G10" s="208">
        <v>6522539946</v>
      </c>
      <c r="H10" s="206"/>
      <c r="I10" s="208">
        <v>0</v>
      </c>
      <c r="J10" s="206"/>
      <c r="K10" s="208">
        <f t="shared" si="0"/>
        <v>6522539946</v>
      </c>
      <c r="L10" s="206"/>
      <c r="M10" s="208">
        <v>17498299929</v>
      </c>
      <c r="N10" s="206"/>
      <c r="O10" s="208">
        <v>0</v>
      </c>
      <c r="P10" s="206"/>
      <c r="Q10" s="208">
        <f t="shared" si="1"/>
        <v>17498299929</v>
      </c>
      <c r="T10" s="67"/>
      <c r="U10" s="130"/>
    </row>
    <row r="11" spans="1:21" ht="27.95" customHeight="1">
      <c r="A11" s="4" t="s">
        <v>59</v>
      </c>
      <c r="C11" s="41" t="s">
        <v>60</v>
      </c>
      <c r="D11" s="23"/>
      <c r="E11" s="239">
        <v>20.5</v>
      </c>
      <c r="F11" s="32"/>
      <c r="G11" s="208">
        <v>771757277</v>
      </c>
      <c r="H11" s="206"/>
      <c r="I11" s="208">
        <v>0</v>
      </c>
      <c r="J11" s="206"/>
      <c r="K11" s="208">
        <f t="shared" si="0"/>
        <v>771757277</v>
      </c>
      <c r="L11" s="206"/>
      <c r="M11" s="208">
        <v>3189596080</v>
      </c>
      <c r="N11" s="206"/>
      <c r="O11" s="208">
        <v>0</v>
      </c>
      <c r="P11" s="206"/>
      <c r="Q11" s="208">
        <f t="shared" si="1"/>
        <v>3189596080</v>
      </c>
      <c r="T11" s="67"/>
      <c r="U11" s="130"/>
    </row>
    <row r="12" spans="1:21" ht="27.95" customHeight="1">
      <c r="A12" s="4" t="s">
        <v>55</v>
      </c>
      <c r="C12" s="41" t="s">
        <v>57</v>
      </c>
      <c r="D12" s="23"/>
      <c r="E12" s="239">
        <v>20.5</v>
      </c>
      <c r="F12" s="32"/>
      <c r="G12" s="208">
        <v>1544408708</v>
      </c>
      <c r="H12" s="206"/>
      <c r="I12" s="208">
        <v>0</v>
      </c>
      <c r="J12" s="206"/>
      <c r="K12" s="208">
        <f t="shared" si="0"/>
        <v>1544408708</v>
      </c>
      <c r="L12" s="206"/>
      <c r="M12" s="208">
        <v>4941787589</v>
      </c>
      <c r="N12" s="206"/>
      <c r="O12" s="208">
        <v>0</v>
      </c>
      <c r="P12" s="206"/>
      <c r="Q12" s="208">
        <v>4941787589</v>
      </c>
      <c r="T12" s="67"/>
      <c r="U12" s="130"/>
    </row>
    <row r="13" spans="1:21" ht="27.95" customHeight="1">
      <c r="A13" s="4" t="s">
        <v>50</v>
      </c>
      <c r="C13" s="41" t="s">
        <v>52</v>
      </c>
      <c r="D13" s="23"/>
      <c r="E13" s="239">
        <v>23</v>
      </c>
      <c r="F13" s="32"/>
      <c r="G13" s="208">
        <v>10221391547</v>
      </c>
      <c r="H13" s="206"/>
      <c r="I13" s="208">
        <v>0</v>
      </c>
      <c r="J13" s="206"/>
      <c r="K13" s="208">
        <f t="shared" si="0"/>
        <v>10221391547</v>
      </c>
      <c r="L13" s="206"/>
      <c r="M13" s="208">
        <v>32689712948</v>
      </c>
      <c r="N13" s="206"/>
      <c r="O13" s="208">
        <v>0</v>
      </c>
      <c r="P13" s="206"/>
      <c r="Q13" s="208">
        <f t="shared" si="1"/>
        <v>32689712948</v>
      </c>
      <c r="T13" s="67"/>
      <c r="U13" s="130"/>
    </row>
    <row r="14" spans="1:21" ht="27.95" customHeight="1">
      <c r="A14" s="4" t="s">
        <v>53</v>
      </c>
      <c r="C14" s="41" t="s">
        <v>54</v>
      </c>
      <c r="D14" s="23"/>
      <c r="E14" s="239">
        <v>18</v>
      </c>
      <c r="F14" s="32"/>
      <c r="G14" s="208">
        <v>0</v>
      </c>
      <c r="H14" s="206"/>
      <c r="I14" s="208">
        <v>0</v>
      </c>
      <c r="J14" s="206"/>
      <c r="K14" s="208">
        <f t="shared" si="0"/>
        <v>0</v>
      </c>
      <c r="L14" s="206"/>
      <c r="M14" s="208">
        <v>11727055740</v>
      </c>
      <c r="N14" s="206"/>
      <c r="O14" s="208">
        <v>0</v>
      </c>
      <c r="P14" s="206"/>
      <c r="Q14" s="208">
        <f t="shared" si="1"/>
        <v>11727055740</v>
      </c>
      <c r="T14" s="67"/>
      <c r="U14" s="67"/>
    </row>
    <row r="15" spans="1:21" ht="27.95" customHeight="1">
      <c r="A15" s="4" t="s">
        <v>242</v>
      </c>
      <c r="C15" s="41" t="s">
        <v>243</v>
      </c>
      <c r="D15" s="23"/>
      <c r="E15" s="239">
        <v>23</v>
      </c>
      <c r="F15" s="32"/>
      <c r="G15" s="208">
        <v>13132598494</v>
      </c>
      <c r="H15" s="206"/>
      <c r="I15" s="208">
        <v>0</v>
      </c>
      <c r="J15" s="206"/>
      <c r="K15" s="208">
        <f>G15</f>
        <v>13132598494</v>
      </c>
      <c r="L15" s="206"/>
      <c r="M15" s="208">
        <v>43802029078</v>
      </c>
      <c r="N15" s="206"/>
      <c r="O15" s="208">
        <v>0</v>
      </c>
      <c r="P15" s="206"/>
      <c r="Q15" s="208">
        <f t="shared" si="1"/>
        <v>43802029078</v>
      </c>
      <c r="T15" s="67"/>
      <c r="U15" s="67"/>
    </row>
    <row r="16" spans="1:21" ht="27.95" customHeight="1">
      <c r="A16" s="4" t="s">
        <v>106</v>
      </c>
      <c r="C16" s="41" t="s">
        <v>131</v>
      </c>
      <c r="D16" s="23"/>
      <c r="E16" s="239">
        <v>18</v>
      </c>
      <c r="F16" s="32"/>
      <c r="G16" s="208">
        <v>0</v>
      </c>
      <c r="H16" s="206"/>
      <c r="I16" s="208">
        <v>0</v>
      </c>
      <c r="J16" s="206"/>
      <c r="K16" s="208">
        <f>G16</f>
        <v>0</v>
      </c>
      <c r="L16" s="206"/>
      <c r="M16" s="208">
        <v>5181150</v>
      </c>
      <c r="N16" s="206"/>
      <c r="O16" s="208">
        <v>0</v>
      </c>
      <c r="P16" s="206"/>
      <c r="Q16" s="208">
        <f t="shared" si="1"/>
        <v>5181150</v>
      </c>
      <c r="T16" s="67"/>
      <c r="U16" s="67"/>
    </row>
    <row r="17" spans="1:21" s="22" customFormat="1" ht="27.95" customHeight="1" thickBot="1">
      <c r="A17" s="11" t="s">
        <v>12</v>
      </c>
      <c r="C17" s="27"/>
      <c r="E17" s="29"/>
      <c r="F17" s="33"/>
      <c r="G17" s="211">
        <f>SUM(G7:G16)</f>
        <v>74161125745</v>
      </c>
      <c r="H17" s="210"/>
      <c r="I17" s="209">
        <v>0</v>
      </c>
      <c r="J17" s="210"/>
      <c r="K17" s="211">
        <f>SUM(K7:K16)</f>
        <v>74161125745</v>
      </c>
      <c r="L17" s="210"/>
      <c r="M17" s="212">
        <f>SUM(M7:M16)</f>
        <v>236842044673</v>
      </c>
      <c r="N17" s="210"/>
      <c r="O17" s="209">
        <v>0</v>
      </c>
      <c r="P17" s="210"/>
      <c r="Q17" s="211">
        <f>SUM(Q7:Q16)</f>
        <v>236842044673</v>
      </c>
      <c r="T17" s="131"/>
      <c r="U17" s="131"/>
    </row>
    <row r="18" spans="1:21" ht="30" customHeight="1" thickTop="1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8"/>
  <sheetViews>
    <sheetView rightToLeft="1" view="pageBreakPreview" zoomScale="93" zoomScaleNormal="100" zoomScaleSheetLayoutView="93" workbookViewId="0">
      <selection activeCell="S1" sqref="S1"/>
    </sheetView>
  </sheetViews>
  <sheetFormatPr defaultRowHeight="30" customHeight="1"/>
  <cols>
    <col min="1" max="1" width="32" style="12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51" customWidth="1"/>
    <col min="10" max="10" width="1.28515625" style="12" customWidth="1"/>
    <col min="11" max="11" width="13.140625" style="12" bestFit="1" customWidth="1"/>
    <col min="12" max="12" width="1.28515625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.28515625" style="54" customWidth="1"/>
    <col min="17" max="17" width="20.28515625" style="247" customWidth="1"/>
    <col min="18" max="18" width="0.28515625" style="54" customWidth="1"/>
    <col min="19" max="19" width="9.140625" style="54"/>
    <col min="20" max="21" width="9.140625" style="12"/>
    <col min="22" max="22" width="26.7109375" style="12" customWidth="1"/>
    <col min="23" max="16384" width="9.140625" style="12"/>
  </cols>
  <sheetData>
    <row r="1" spans="1:21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21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21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21" s="13" customFormat="1" ht="30" customHeight="1">
      <c r="A4" s="341" t="s">
        <v>137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88"/>
      <c r="S4" s="88"/>
    </row>
    <row r="5" spans="1:21" ht="32.25" customHeight="1">
      <c r="A5" s="343" t="s">
        <v>89</v>
      </c>
      <c r="C5" s="343" t="s">
        <v>99</v>
      </c>
      <c r="D5" s="343"/>
      <c r="E5" s="343"/>
      <c r="F5" s="343"/>
      <c r="G5" s="343"/>
      <c r="H5" s="343"/>
      <c r="I5" s="343"/>
      <c r="K5" s="343" t="str">
        <f>'درآمد سرمایه گذاری در سهام'!$M$5</f>
        <v>از ابتدای سال مالی تا پایان ماه</v>
      </c>
      <c r="L5" s="343"/>
      <c r="M5" s="343"/>
      <c r="N5" s="343"/>
      <c r="O5" s="343"/>
      <c r="P5" s="343"/>
      <c r="Q5" s="343"/>
    </row>
    <row r="6" spans="1:21" ht="38.25" customHeight="1">
      <c r="A6" s="343"/>
      <c r="C6" s="6" t="s">
        <v>6</v>
      </c>
      <c r="D6" s="26"/>
      <c r="E6" s="6" t="s">
        <v>8</v>
      </c>
      <c r="F6" s="26"/>
      <c r="G6" s="6" t="s">
        <v>135</v>
      </c>
      <c r="H6" s="26"/>
      <c r="I6" s="249" t="s">
        <v>138</v>
      </c>
      <c r="K6" s="6" t="s">
        <v>6</v>
      </c>
      <c r="L6" s="26"/>
      <c r="M6" s="6" t="s">
        <v>8</v>
      </c>
      <c r="N6" s="26"/>
      <c r="O6" s="61" t="s">
        <v>135</v>
      </c>
      <c r="P6" s="80"/>
      <c r="Q6" s="245" t="s">
        <v>138</v>
      </c>
      <c r="S6" s="12"/>
      <c r="T6" s="387"/>
      <c r="U6" s="387"/>
    </row>
    <row r="7" spans="1:21" s="54" customFormat="1" ht="30" customHeight="1">
      <c r="A7" s="279" t="s">
        <v>231</v>
      </c>
      <c r="B7" s="181"/>
      <c r="C7" s="286">
        <v>5234104</v>
      </c>
      <c r="D7" s="214"/>
      <c r="E7" s="286">
        <v>55337199788.377502</v>
      </c>
      <c r="F7" s="214"/>
      <c r="G7" s="286">
        <v>49290521952</v>
      </c>
      <c r="H7" s="214"/>
      <c r="I7" s="287">
        <f>E7-G7</f>
        <v>6046677836.3775024</v>
      </c>
      <c r="J7" s="214"/>
      <c r="K7" s="286">
        <f>C7</f>
        <v>5234104</v>
      </c>
      <c r="L7" s="214"/>
      <c r="M7" s="286">
        <f>E7</f>
        <v>55337199788.377502</v>
      </c>
      <c r="N7" s="214"/>
      <c r="O7" s="286">
        <v>51721218908</v>
      </c>
      <c r="P7" s="214"/>
      <c r="Q7" s="287">
        <f>M7-O7</f>
        <v>3615980880.3775024</v>
      </c>
    </row>
    <row r="8" spans="1:21" s="54" customFormat="1" ht="30" customHeight="1">
      <c r="A8" s="280" t="s">
        <v>181</v>
      </c>
      <c r="B8" s="181"/>
      <c r="C8" s="143">
        <v>512000</v>
      </c>
      <c r="D8" s="214"/>
      <c r="E8" s="143">
        <v>12617063424</v>
      </c>
      <c r="F8" s="214"/>
      <c r="G8" s="143">
        <v>11015383680</v>
      </c>
      <c r="H8" s="214"/>
      <c r="I8" s="285">
        <f t="shared" ref="I8:I43" si="0">E8-G8</f>
        <v>1601679744</v>
      </c>
      <c r="J8" s="214"/>
      <c r="K8" s="143">
        <f t="shared" ref="K8:K43" si="1">C8</f>
        <v>512000</v>
      </c>
      <c r="L8" s="214"/>
      <c r="M8" s="143">
        <f t="shared" ref="M8:M43" si="2">E8</f>
        <v>12617063424</v>
      </c>
      <c r="N8" s="214"/>
      <c r="O8" s="143">
        <v>9988917716</v>
      </c>
      <c r="P8" s="214"/>
      <c r="Q8" s="285">
        <f t="shared" ref="Q8:Q43" si="3">M8-O8</f>
        <v>2628145708</v>
      </c>
    </row>
    <row r="9" spans="1:21" s="54" customFormat="1" ht="30" customHeight="1">
      <c r="A9" s="280" t="s">
        <v>222</v>
      </c>
      <c r="B9" s="181"/>
      <c r="C9" s="143">
        <v>4913374</v>
      </c>
      <c r="D9" s="214"/>
      <c r="E9" s="143">
        <v>68371838480.2005</v>
      </c>
      <c r="F9" s="214"/>
      <c r="G9" s="143">
        <v>60460885018</v>
      </c>
      <c r="H9" s="214"/>
      <c r="I9" s="285">
        <f t="shared" si="0"/>
        <v>7910953462.2005005</v>
      </c>
      <c r="J9" s="214"/>
      <c r="K9" s="143">
        <f t="shared" si="1"/>
        <v>4913374</v>
      </c>
      <c r="L9" s="214"/>
      <c r="M9" s="143">
        <f t="shared" si="2"/>
        <v>68371838480.2005</v>
      </c>
      <c r="N9" s="214"/>
      <c r="O9" s="143">
        <v>63700893230</v>
      </c>
      <c r="P9" s="214"/>
      <c r="Q9" s="285">
        <f t="shared" si="3"/>
        <v>4670945250.2005005</v>
      </c>
    </row>
    <row r="10" spans="1:21" s="54" customFormat="1" ht="30" customHeight="1">
      <c r="A10" s="280" t="s">
        <v>239</v>
      </c>
      <c r="B10" s="181"/>
      <c r="C10" s="143">
        <v>12746183</v>
      </c>
      <c r="D10" s="214"/>
      <c r="E10" s="143">
        <v>213169203881</v>
      </c>
      <c r="F10" s="214"/>
      <c r="G10" s="143">
        <v>207404997543</v>
      </c>
      <c r="H10" s="214"/>
      <c r="I10" s="285">
        <f t="shared" si="0"/>
        <v>5764206338</v>
      </c>
      <c r="J10" s="214"/>
      <c r="K10" s="143">
        <f t="shared" si="1"/>
        <v>12746183</v>
      </c>
      <c r="L10" s="214"/>
      <c r="M10" s="143">
        <f t="shared" si="2"/>
        <v>213169203881</v>
      </c>
      <c r="N10" s="214"/>
      <c r="O10" s="143">
        <v>199999985910</v>
      </c>
      <c r="P10" s="214"/>
      <c r="Q10" s="285">
        <f>M10-O10</f>
        <v>13169217971</v>
      </c>
    </row>
    <row r="11" spans="1:21" s="54" customFormat="1" ht="30" customHeight="1">
      <c r="A11" s="280" t="s">
        <v>219</v>
      </c>
      <c r="B11" s="181"/>
      <c r="C11" s="143">
        <v>740000</v>
      </c>
      <c r="D11" s="214"/>
      <c r="E11" s="143">
        <v>13658960700</v>
      </c>
      <c r="F11" s="214"/>
      <c r="G11" s="143">
        <v>11995937887</v>
      </c>
      <c r="H11" s="214"/>
      <c r="I11" s="285">
        <f t="shared" si="0"/>
        <v>1663022813</v>
      </c>
      <c r="J11" s="214"/>
      <c r="K11" s="143">
        <f t="shared" si="1"/>
        <v>740000</v>
      </c>
      <c r="L11" s="214"/>
      <c r="M11" s="143">
        <f t="shared" si="2"/>
        <v>13658960700</v>
      </c>
      <c r="N11" s="214"/>
      <c r="O11" s="143">
        <v>10023814152</v>
      </c>
      <c r="P11" s="214"/>
      <c r="Q11" s="285">
        <f t="shared" si="3"/>
        <v>3635146548</v>
      </c>
    </row>
    <row r="12" spans="1:21" s="54" customFormat="1" ht="30" customHeight="1">
      <c r="A12" s="280" t="s">
        <v>180</v>
      </c>
      <c r="B12" s="181"/>
      <c r="C12" s="143">
        <v>2000000</v>
      </c>
      <c r="D12" s="214"/>
      <c r="E12" s="143">
        <v>30122187375</v>
      </c>
      <c r="F12" s="214"/>
      <c r="G12" s="143">
        <v>25765367250</v>
      </c>
      <c r="H12" s="214"/>
      <c r="I12" s="285">
        <f t="shared" si="0"/>
        <v>4356820125</v>
      </c>
      <c r="J12" s="214"/>
      <c r="K12" s="143">
        <f t="shared" si="1"/>
        <v>2000000</v>
      </c>
      <c r="L12" s="214"/>
      <c r="M12" s="143">
        <f t="shared" si="2"/>
        <v>30122187375</v>
      </c>
      <c r="N12" s="214"/>
      <c r="O12" s="143">
        <v>25393422240</v>
      </c>
      <c r="P12" s="214"/>
      <c r="Q12" s="285">
        <f t="shared" si="3"/>
        <v>4728765135</v>
      </c>
    </row>
    <row r="13" spans="1:21" s="54" customFormat="1" ht="30" customHeight="1">
      <c r="A13" s="280" t="s">
        <v>281</v>
      </c>
      <c r="B13" s="280"/>
      <c r="C13" s="280">
        <v>906</v>
      </c>
      <c r="D13" s="214"/>
      <c r="E13" s="143">
        <v>1251846</v>
      </c>
      <c r="F13" s="214"/>
      <c r="G13" s="143">
        <v>1120830</v>
      </c>
      <c r="H13" s="214"/>
      <c r="I13" s="285">
        <f t="shared" si="0"/>
        <v>131016</v>
      </c>
      <c r="J13" s="214"/>
      <c r="K13" s="143">
        <f>C13</f>
        <v>906</v>
      </c>
      <c r="L13" s="214"/>
      <c r="M13" s="143">
        <f t="shared" si="2"/>
        <v>1251846</v>
      </c>
      <c r="N13" s="214"/>
      <c r="O13" s="143">
        <v>1120830</v>
      </c>
      <c r="P13" s="214"/>
      <c r="Q13" s="285">
        <f t="shared" si="3"/>
        <v>131016</v>
      </c>
    </row>
    <row r="14" spans="1:21" s="54" customFormat="1" ht="30" customHeight="1">
      <c r="A14" s="280" t="s">
        <v>217</v>
      </c>
      <c r="B14" s="181"/>
      <c r="C14" s="143">
        <v>9925156</v>
      </c>
      <c r="D14" s="214"/>
      <c r="E14" s="143">
        <v>135466199372</v>
      </c>
      <c r="F14" s="214"/>
      <c r="G14" s="143">
        <v>119704022768</v>
      </c>
      <c r="H14" s="214"/>
      <c r="I14" s="285">
        <f t="shared" si="0"/>
        <v>15762176604</v>
      </c>
      <c r="J14" s="214"/>
      <c r="K14" s="143">
        <f t="shared" si="1"/>
        <v>9925156</v>
      </c>
      <c r="L14" s="214"/>
      <c r="M14" s="143">
        <f t="shared" si="2"/>
        <v>135466199372</v>
      </c>
      <c r="N14" s="214"/>
      <c r="O14" s="143">
        <v>111984156854</v>
      </c>
      <c r="P14" s="214"/>
      <c r="Q14" s="285">
        <f t="shared" si="3"/>
        <v>23482042518</v>
      </c>
    </row>
    <row r="15" spans="1:21" s="54" customFormat="1" ht="30" customHeight="1">
      <c r="A15" s="280" t="s">
        <v>205</v>
      </c>
      <c r="B15" s="181"/>
      <c r="C15" s="143">
        <v>4002505</v>
      </c>
      <c r="D15" s="214"/>
      <c r="E15" s="143">
        <v>49534691685.862503</v>
      </c>
      <c r="F15" s="214"/>
      <c r="G15" s="143">
        <v>61303978320</v>
      </c>
      <c r="H15" s="214"/>
      <c r="I15" s="285">
        <f t="shared" si="0"/>
        <v>-11769286634.137497</v>
      </c>
      <c r="J15" s="214"/>
      <c r="K15" s="143">
        <f t="shared" si="1"/>
        <v>4002505</v>
      </c>
      <c r="L15" s="214"/>
      <c r="M15" s="143">
        <f t="shared" si="2"/>
        <v>49534691685.862503</v>
      </c>
      <c r="N15" s="214"/>
      <c r="O15" s="143">
        <v>49788803537</v>
      </c>
      <c r="P15" s="214"/>
      <c r="Q15" s="285">
        <f t="shared" si="3"/>
        <v>-254111851.13749695</v>
      </c>
    </row>
    <row r="16" spans="1:21" s="54" customFormat="1" ht="30" customHeight="1">
      <c r="A16" s="280" t="s">
        <v>218</v>
      </c>
      <c r="B16" s="181"/>
      <c r="C16" s="143">
        <v>1586523</v>
      </c>
      <c r="D16" s="214"/>
      <c r="E16" s="143">
        <v>28919661821</v>
      </c>
      <c r="F16" s="214"/>
      <c r="G16" s="143">
        <v>25606285002</v>
      </c>
      <c r="H16" s="214"/>
      <c r="I16" s="285">
        <f t="shared" si="0"/>
        <v>3313376819</v>
      </c>
      <c r="J16" s="214"/>
      <c r="K16" s="143">
        <f t="shared" si="1"/>
        <v>1586523</v>
      </c>
      <c r="L16" s="214"/>
      <c r="M16" s="143">
        <f t="shared" si="2"/>
        <v>28919661821</v>
      </c>
      <c r="N16" s="214"/>
      <c r="O16" s="143">
        <v>22938879990</v>
      </c>
      <c r="P16" s="214"/>
      <c r="Q16" s="285">
        <f t="shared" si="3"/>
        <v>5980781831</v>
      </c>
    </row>
    <row r="17" spans="1:18" s="54" customFormat="1" ht="30" customHeight="1">
      <c r="A17" s="280" t="s">
        <v>177</v>
      </c>
      <c r="B17" s="181"/>
      <c r="C17" s="143">
        <v>16735390</v>
      </c>
      <c r="D17" s="214"/>
      <c r="E17" s="143">
        <v>384685364572.59998</v>
      </c>
      <c r="F17" s="214"/>
      <c r="G17" s="143">
        <v>374293356798</v>
      </c>
      <c r="H17" s="214"/>
      <c r="I17" s="285">
        <f t="shared" si="0"/>
        <v>10392007774.599976</v>
      </c>
      <c r="J17" s="214"/>
      <c r="K17" s="143">
        <f t="shared" si="1"/>
        <v>16735390</v>
      </c>
      <c r="L17" s="214"/>
      <c r="M17" s="143">
        <f t="shared" si="2"/>
        <v>384685364572.59998</v>
      </c>
      <c r="N17" s="214"/>
      <c r="O17" s="143">
        <v>354394434047</v>
      </c>
      <c r="P17" s="214"/>
      <c r="Q17" s="285">
        <f t="shared" si="3"/>
        <v>30290930525.599976</v>
      </c>
    </row>
    <row r="18" spans="1:18" s="54" customFormat="1" ht="30" customHeight="1">
      <c r="A18" s="280" t="s">
        <v>220</v>
      </c>
      <c r="B18" s="181"/>
      <c r="C18" s="143">
        <v>136834</v>
      </c>
      <c r="D18" s="214"/>
      <c r="E18" s="143">
        <v>50184411619.203796</v>
      </c>
      <c r="F18" s="214"/>
      <c r="G18" s="143">
        <v>35478557183</v>
      </c>
      <c r="H18" s="214"/>
      <c r="I18" s="285">
        <f t="shared" si="0"/>
        <v>14705854436.203796</v>
      </c>
      <c r="J18" s="214"/>
      <c r="K18" s="143">
        <f t="shared" si="1"/>
        <v>136834</v>
      </c>
      <c r="L18" s="214"/>
      <c r="M18" s="143">
        <f t="shared" si="2"/>
        <v>50184411619.203796</v>
      </c>
      <c r="N18" s="214"/>
      <c r="O18" s="143">
        <v>39769806840</v>
      </c>
      <c r="P18" s="214"/>
      <c r="Q18" s="285">
        <f t="shared" si="3"/>
        <v>10414604779.203796</v>
      </c>
    </row>
    <row r="19" spans="1:18" s="54" customFormat="1" ht="30" customHeight="1">
      <c r="A19" s="280" t="s">
        <v>223</v>
      </c>
      <c r="B19" s="181"/>
      <c r="C19" s="143">
        <v>1231</v>
      </c>
      <c r="D19" s="214"/>
      <c r="E19" s="143">
        <v>45711251.434447497</v>
      </c>
      <c r="F19" s="214"/>
      <c r="G19" s="143">
        <v>41048846</v>
      </c>
      <c r="H19" s="214"/>
      <c r="I19" s="285">
        <f t="shared" si="0"/>
        <v>4662405.4344474971</v>
      </c>
      <c r="J19" s="214"/>
      <c r="K19" s="143">
        <f t="shared" si="1"/>
        <v>1231</v>
      </c>
      <c r="L19" s="214"/>
      <c r="M19" s="143">
        <f t="shared" si="2"/>
        <v>45711251.434447497</v>
      </c>
      <c r="N19" s="214"/>
      <c r="O19" s="143">
        <v>40359316</v>
      </c>
      <c r="P19" s="214"/>
      <c r="Q19" s="285">
        <f t="shared" si="3"/>
        <v>5351935.4344474971</v>
      </c>
    </row>
    <row r="20" spans="1:18" s="54" customFormat="1" ht="30" customHeight="1">
      <c r="A20" s="280" t="s">
        <v>274</v>
      </c>
      <c r="B20" s="181"/>
      <c r="C20" s="143">
        <v>1125390</v>
      </c>
      <c r="D20" s="214"/>
      <c r="E20" s="143">
        <v>30736570694.122101</v>
      </c>
      <c r="F20" s="214"/>
      <c r="G20" s="143">
        <v>30655777232</v>
      </c>
      <c r="H20" s="214"/>
      <c r="I20" s="285">
        <f t="shared" si="0"/>
        <v>80793462.12210083</v>
      </c>
      <c r="J20" s="214"/>
      <c r="K20" s="143">
        <f t="shared" si="1"/>
        <v>1125390</v>
      </c>
      <c r="L20" s="214"/>
      <c r="M20" s="143">
        <f t="shared" si="2"/>
        <v>30736570694.122101</v>
      </c>
      <c r="N20" s="214"/>
      <c r="O20" s="143">
        <v>30616078278</v>
      </c>
      <c r="P20" s="214"/>
      <c r="Q20" s="285">
        <f t="shared" si="3"/>
        <v>120492416.12210083</v>
      </c>
    </row>
    <row r="21" spans="1:18" s="54" customFormat="1" ht="30" customHeight="1">
      <c r="A21" s="280" t="s">
        <v>275</v>
      </c>
      <c r="B21" s="181"/>
      <c r="C21" s="143">
        <v>1694000</v>
      </c>
      <c r="D21" s="214"/>
      <c r="E21" s="143">
        <v>21758970502</v>
      </c>
      <c r="F21" s="214"/>
      <c r="G21" s="143">
        <v>20050062243</v>
      </c>
      <c r="H21" s="214"/>
      <c r="I21" s="285">
        <f t="shared" si="0"/>
        <v>1708908259</v>
      </c>
      <c r="J21" s="214"/>
      <c r="K21" s="143">
        <f t="shared" si="1"/>
        <v>1694000</v>
      </c>
      <c r="L21" s="214"/>
      <c r="M21" s="143">
        <f t="shared" si="2"/>
        <v>21758970502</v>
      </c>
      <c r="N21" s="214"/>
      <c r="O21" s="143">
        <v>20012387472</v>
      </c>
      <c r="P21" s="214"/>
      <c r="Q21" s="285">
        <f t="shared" si="3"/>
        <v>1746583030</v>
      </c>
    </row>
    <row r="22" spans="1:18" s="54" customFormat="1" ht="30" customHeight="1">
      <c r="A22" s="280" t="s">
        <v>276</v>
      </c>
      <c r="B22" s="181"/>
      <c r="C22" s="143">
        <v>3000000</v>
      </c>
      <c r="D22" s="214"/>
      <c r="E22" s="143">
        <v>29964375000</v>
      </c>
      <c r="F22" s="214"/>
      <c r="G22" s="143">
        <v>30000000000</v>
      </c>
      <c r="H22" s="214"/>
      <c r="I22" s="285">
        <f t="shared" si="0"/>
        <v>-35625000</v>
      </c>
      <c r="J22" s="214"/>
      <c r="K22" s="143">
        <f t="shared" si="1"/>
        <v>3000000</v>
      </c>
      <c r="L22" s="214"/>
      <c r="M22" s="143">
        <f t="shared" si="2"/>
        <v>29964375000</v>
      </c>
      <c r="N22" s="214"/>
      <c r="O22" s="143">
        <v>30000000000</v>
      </c>
      <c r="P22" s="214"/>
      <c r="Q22" s="285">
        <f t="shared" si="3"/>
        <v>-35625000</v>
      </c>
    </row>
    <row r="23" spans="1:18" s="54" customFormat="1" ht="30" customHeight="1">
      <c r="A23" s="280" t="s">
        <v>246</v>
      </c>
      <c r="B23" s="181"/>
      <c r="C23" s="143">
        <v>473855</v>
      </c>
      <c r="D23" s="214"/>
      <c r="E23" s="143">
        <v>9664034470.7059994</v>
      </c>
      <c r="F23" s="214"/>
      <c r="G23" s="143">
        <v>12395440804</v>
      </c>
      <c r="H23" s="214"/>
      <c r="I23" s="285">
        <f t="shared" si="0"/>
        <v>-2731406333.2940006</v>
      </c>
      <c r="J23" s="214"/>
      <c r="K23" s="143">
        <f t="shared" si="1"/>
        <v>473855</v>
      </c>
      <c r="L23" s="214"/>
      <c r="M23" s="143">
        <f t="shared" si="2"/>
        <v>9664034470.7059994</v>
      </c>
      <c r="N23" s="214"/>
      <c r="O23" s="143">
        <v>11035895384</v>
      </c>
      <c r="P23" s="214"/>
      <c r="Q23" s="285">
        <f t="shared" si="3"/>
        <v>-1371860913.2940006</v>
      </c>
    </row>
    <row r="24" spans="1:18" s="54" customFormat="1" ht="30" customHeight="1">
      <c r="A24" s="280" t="s">
        <v>247</v>
      </c>
      <c r="B24" s="181"/>
      <c r="C24" s="143">
        <v>643631</v>
      </c>
      <c r="D24" s="214"/>
      <c r="E24" s="143">
        <v>22564338362.279999</v>
      </c>
      <c r="F24" s="214"/>
      <c r="G24" s="143">
        <v>29471696435</v>
      </c>
      <c r="H24" s="214"/>
      <c r="I24" s="285">
        <f t="shared" si="0"/>
        <v>-6907358072.7200012</v>
      </c>
      <c r="J24" s="214"/>
      <c r="K24" s="143">
        <f t="shared" si="1"/>
        <v>643631</v>
      </c>
      <c r="L24" s="214"/>
      <c r="M24" s="143">
        <f t="shared" si="2"/>
        <v>22564338362.279999</v>
      </c>
      <c r="N24" s="214"/>
      <c r="O24" s="143">
        <v>26275544504</v>
      </c>
      <c r="P24" s="214"/>
      <c r="Q24" s="285">
        <f t="shared" si="3"/>
        <v>-3711206141.7200012</v>
      </c>
    </row>
    <row r="25" spans="1:18" s="54" customFormat="1" ht="30" customHeight="1">
      <c r="A25" s="280" t="s">
        <v>221</v>
      </c>
      <c r="B25" s="181"/>
      <c r="C25" s="143">
        <v>231325</v>
      </c>
      <c r="D25" s="214"/>
      <c r="E25" s="143">
        <v>40588606475.484398</v>
      </c>
      <c r="F25" s="214"/>
      <c r="G25" s="143">
        <v>35886732838</v>
      </c>
      <c r="H25" s="214"/>
      <c r="I25" s="285">
        <f t="shared" si="0"/>
        <v>4701873637.4843979</v>
      </c>
      <c r="J25" s="214"/>
      <c r="K25" s="143">
        <f t="shared" si="1"/>
        <v>231325</v>
      </c>
      <c r="L25" s="214"/>
      <c r="M25" s="143">
        <f t="shared" si="2"/>
        <v>40588606475.484398</v>
      </c>
      <c r="N25" s="214"/>
      <c r="O25" s="143">
        <v>39297568946</v>
      </c>
      <c r="P25" s="214"/>
      <c r="Q25" s="285">
        <f t="shared" si="3"/>
        <v>1291037529.4843979</v>
      </c>
    </row>
    <row r="26" spans="1:18" s="54" customFormat="1" ht="30" customHeight="1">
      <c r="A26" s="280" t="s">
        <v>232</v>
      </c>
      <c r="B26" s="181"/>
      <c r="C26" s="143">
        <v>1000000</v>
      </c>
      <c r="D26" s="214"/>
      <c r="E26" s="143">
        <v>15074078250</v>
      </c>
      <c r="F26" s="214"/>
      <c r="G26" s="143">
        <v>14573673187</v>
      </c>
      <c r="H26" s="214"/>
      <c r="I26" s="285">
        <f t="shared" si="0"/>
        <v>500405063</v>
      </c>
      <c r="J26" s="214"/>
      <c r="K26" s="143">
        <f t="shared" si="1"/>
        <v>1000000</v>
      </c>
      <c r="L26" s="214"/>
      <c r="M26" s="143">
        <f t="shared" si="2"/>
        <v>15074078250</v>
      </c>
      <c r="N26" s="214"/>
      <c r="O26" s="143">
        <v>14618938315</v>
      </c>
      <c r="P26" s="214"/>
      <c r="Q26" s="285">
        <f t="shared" si="3"/>
        <v>455139935</v>
      </c>
    </row>
    <row r="27" spans="1:18" s="54" customFormat="1" ht="30" customHeight="1">
      <c r="A27" s="280" t="s">
        <v>224</v>
      </c>
      <c r="B27" s="181"/>
      <c r="C27" s="143">
        <v>1504778</v>
      </c>
      <c r="D27" s="214"/>
      <c r="E27" s="143">
        <v>29987677950</v>
      </c>
      <c r="F27" s="214"/>
      <c r="G27" s="143">
        <v>26302343832</v>
      </c>
      <c r="H27" s="214"/>
      <c r="I27" s="285">
        <f t="shared" si="0"/>
        <v>3685334118</v>
      </c>
      <c r="J27" s="214"/>
      <c r="K27" s="143">
        <f t="shared" si="1"/>
        <v>1504778</v>
      </c>
      <c r="L27" s="214"/>
      <c r="M27" s="143">
        <f t="shared" si="2"/>
        <v>29987677950</v>
      </c>
      <c r="N27" s="214"/>
      <c r="O27" s="143">
        <v>27962291662</v>
      </c>
      <c r="P27" s="214"/>
      <c r="Q27" s="285">
        <f t="shared" si="3"/>
        <v>2025386288</v>
      </c>
    </row>
    <row r="28" spans="1:18" s="283" customFormat="1" ht="30" customHeight="1">
      <c r="A28" s="280" t="s">
        <v>107</v>
      </c>
      <c r="B28" s="181"/>
      <c r="C28" s="143">
        <v>8133</v>
      </c>
      <c r="D28" s="214"/>
      <c r="E28" s="143">
        <v>6745100729</v>
      </c>
      <c r="F28" s="214"/>
      <c r="G28" s="143">
        <v>6608863813</v>
      </c>
      <c r="H28" s="214"/>
      <c r="I28" s="285">
        <f t="shared" si="0"/>
        <v>136236916</v>
      </c>
      <c r="J28" s="214"/>
      <c r="K28" s="143">
        <f t="shared" si="1"/>
        <v>8133</v>
      </c>
      <c r="L28" s="214"/>
      <c r="M28" s="143">
        <f t="shared" si="2"/>
        <v>6745100729</v>
      </c>
      <c r="N28" s="214"/>
      <c r="O28" s="143">
        <v>6357091514</v>
      </c>
      <c r="P28" s="214"/>
      <c r="Q28" s="285">
        <f t="shared" si="3"/>
        <v>388009215</v>
      </c>
      <c r="R28" s="54"/>
    </row>
    <row r="29" spans="1:18" s="283" customFormat="1" ht="30" customHeight="1">
      <c r="A29" s="280" t="s">
        <v>242</v>
      </c>
      <c r="B29" s="181"/>
      <c r="C29" s="143">
        <v>715971</v>
      </c>
      <c r="D29" s="214"/>
      <c r="E29" s="143">
        <v>647027412791</v>
      </c>
      <c r="F29" s="214"/>
      <c r="G29" s="143">
        <v>647027412791</v>
      </c>
      <c r="H29" s="214"/>
      <c r="I29" s="285">
        <f t="shared" si="0"/>
        <v>0</v>
      </c>
      <c r="J29" s="214"/>
      <c r="K29" s="143">
        <f t="shared" si="1"/>
        <v>715971</v>
      </c>
      <c r="L29" s="214"/>
      <c r="M29" s="143">
        <f t="shared" si="2"/>
        <v>647027412791</v>
      </c>
      <c r="N29" s="214"/>
      <c r="O29" s="143">
        <v>681266280802</v>
      </c>
      <c r="P29" s="214"/>
      <c r="Q29" s="285">
        <f t="shared" si="3"/>
        <v>-34238868011</v>
      </c>
      <c r="R29" s="54"/>
    </row>
    <row r="30" spans="1:18" s="284" customFormat="1" ht="31.5" customHeight="1">
      <c r="A30" s="280" t="s">
        <v>50</v>
      </c>
      <c r="B30" s="214"/>
      <c r="C30" s="143">
        <v>450000</v>
      </c>
      <c r="D30" s="214"/>
      <c r="E30" s="143">
        <v>449918437500</v>
      </c>
      <c r="F30" s="214"/>
      <c r="G30" s="143">
        <v>449918437500</v>
      </c>
      <c r="H30" s="214"/>
      <c r="I30" s="285">
        <f t="shared" si="0"/>
        <v>0</v>
      </c>
      <c r="J30" s="214"/>
      <c r="K30" s="143">
        <f t="shared" si="1"/>
        <v>450000</v>
      </c>
      <c r="L30" s="214"/>
      <c r="M30" s="143">
        <f t="shared" si="2"/>
        <v>449918437500</v>
      </c>
      <c r="N30" s="214"/>
      <c r="O30" s="143">
        <v>449918437500</v>
      </c>
      <c r="P30" s="214"/>
      <c r="Q30" s="285">
        <f t="shared" si="3"/>
        <v>0</v>
      </c>
      <c r="R30" s="58"/>
    </row>
    <row r="31" spans="1:18" s="284" customFormat="1" ht="31.5" customHeight="1">
      <c r="A31" s="280" t="s">
        <v>55</v>
      </c>
      <c r="B31" s="214"/>
      <c r="C31" s="143">
        <v>95000</v>
      </c>
      <c r="D31" s="214"/>
      <c r="E31" s="143">
        <v>90233642188</v>
      </c>
      <c r="F31" s="214"/>
      <c r="G31" s="143">
        <v>93237947558</v>
      </c>
      <c r="H31" s="214"/>
      <c r="I31" s="285">
        <f t="shared" si="0"/>
        <v>-3004305370</v>
      </c>
      <c r="J31" s="214"/>
      <c r="K31" s="143">
        <f t="shared" si="1"/>
        <v>95000</v>
      </c>
      <c r="L31" s="214"/>
      <c r="M31" s="143">
        <f t="shared" si="2"/>
        <v>90233642188</v>
      </c>
      <c r="N31" s="214"/>
      <c r="O31" s="143">
        <v>88680673714</v>
      </c>
      <c r="P31" s="214"/>
      <c r="Q31" s="285">
        <f t="shared" si="3"/>
        <v>1552968474</v>
      </c>
      <c r="R31" s="58"/>
    </row>
    <row r="32" spans="1:18" s="284" customFormat="1" ht="31.5" customHeight="1">
      <c r="A32" s="280" t="s">
        <v>59</v>
      </c>
      <c r="B32" s="214"/>
      <c r="C32" s="143">
        <v>41340</v>
      </c>
      <c r="D32" s="214"/>
      <c r="E32" s="143">
        <v>38087491990</v>
      </c>
      <c r="F32" s="214"/>
      <c r="G32" s="143">
        <v>38087491990</v>
      </c>
      <c r="H32" s="214"/>
      <c r="I32" s="285">
        <f t="shared" si="0"/>
        <v>0</v>
      </c>
      <c r="J32" s="214"/>
      <c r="K32" s="143">
        <f t="shared" si="1"/>
        <v>41340</v>
      </c>
      <c r="L32" s="214"/>
      <c r="M32" s="143">
        <f t="shared" si="2"/>
        <v>38087491990</v>
      </c>
      <c r="N32" s="214"/>
      <c r="O32" s="143">
        <v>38232569090</v>
      </c>
      <c r="P32" s="214"/>
      <c r="Q32" s="285">
        <f t="shared" si="3"/>
        <v>-145077100</v>
      </c>
      <c r="R32" s="58"/>
    </row>
    <row r="33" spans="1:19" s="284" customFormat="1" ht="31.5" customHeight="1">
      <c r="A33" s="280" t="s">
        <v>42</v>
      </c>
      <c r="B33" s="214"/>
      <c r="C33" s="143">
        <v>205088</v>
      </c>
      <c r="D33" s="214"/>
      <c r="E33" s="143">
        <v>146227896829</v>
      </c>
      <c r="F33" s="214"/>
      <c r="G33" s="143">
        <v>141562990496</v>
      </c>
      <c r="H33" s="214"/>
      <c r="I33" s="285">
        <f t="shared" si="0"/>
        <v>4664906333</v>
      </c>
      <c r="J33" s="214"/>
      <c r="K33" s="143">
        <f t="shared" si="1"/>
        <v>205088</v>
      </c>
      <c r="L33" s="214"/>
      <c r="M33" s="143">
        <f t="shared" si="2"/>
        <v>146227896829</v>
      </c>
      <c r="N33" s="214"/>
      <c r="O33" s="143">
        <v>137074783190</v>
      </c>
      <c r="P33" s="214"/>
      <c r="Q33" s="285">
        <f t="shared" si="3"/>
        <v>9153113639</v>
      </c>
      <c r="R33" s="58"/>
    </row>
    <row r="34" spans="1:19" s="284" customFormat="1" ht="31.5" customHeight="1">
      <c r="A34" s="280" t="s">
        <v>45</v>
      </c>
      <c r="B34" s="214"/>
      <c r="C34" s="143">
        <v>193181</v>
      </c>
      <c r="D34" s="214"/>
      <c r="E34" s="143">
        <v>118688208362</v>
      </c>
      <c r="F34" s="214"/>
      <c r="G34" s="143">
        <v>114941176235</v>
      </c>
      <c r="H34" s="214"/>
      <c r="I34" s="285">
        <f t="shared" si="0"/>
        <v>3747032127</v>
      </c>
      <c r="J34" s="214"/>
      <c r="K34" s="143">
        <f t="shared" si="1"/>
        <v>193181</v>
      </c>
      <c r="L34" s="214"/>
      <c r="M34" s="143">
        <f t="shared" si="2"/>
        <v>118688208362</v>
      </c>
      <c r="N34" s="214"/>
      <c r="O34" s="143">
        <v>113036179496</v>
      </c>
      <c r="P34" s="214"/>
      <c r="Q34" s="285">
        <f t="shared" si="3"/>
        <v>5652028866</v>
      </c>
      <c r="R34" s="58"/>
    </row>
    <row r="35" spans="1:19" s="284" customFormat="1" ht="31.5" customHeight="1">
      <c r="A35" s="280" t="s">
        <v>61</v>
      </c>
      <c r="B35" s="214"/>
      <c r="C35" s="143">
        <v>200000</v>
      </c>
      <c r="D35" s="214"/>
      <c r="E35" s="143">
        <v>199963750000</v>
      </c>
      <c r="F35" s="214"/>
      <c r="G35" s="143">
        <v>199963750000</v>
      </c>
      <c r="H35" s="214"/>
      <c r="I35" s="285">
        <f t="shared" si="0"/>
        <v>0</v>
      </c>
      <c r="J35" s="214"/>
      <c r="K35" s="143">
        <f t="shared" si="1"/>
        <v>200000</v>
      </c>
      <c r="L35" s="214"/>
      <c r="M35" s="143">
        <f t="shared" si="2"/>
        <v>199963750000</v>
      </c>
      <c r="N35" s="214"/>
      <c r="O35" s="143">
        <v>199963750000</v>
      </c>
      <c r="P35" s="214"/>
      <c r="Q35" s="285">
        <f t="shared" si="3"/>
        <v>0</v>
      </c>
      <c r="R35" s="58"/>
    </row>
    <row r="36" spans="1:19" s="284" customFormat="1" ht="31.5" customHeight="1">
      <c r="A36" s="280" t="s">
        <v>64</v>
      </c>
      <c r="B36" s="214"/>
      <c r="C36" s="143">
        <v>451856</v>
      </c>
      <c r="D36" s="214"/>
      <c r="E36" s="143">
        <v>279675275027</v>
      </c>
      <c r="F36" s="214"/>
      <c r="G36" s="143">
        <v>268808995222</v>
      </c>
      <c r="H36" s="214"/>
      <c r="I36" s="285">
        <f t="shared" si="0"/>
        <v>10866279805</v>
      </c>
      <c r="J36" s="214"/>
      <c r="K36" s="143">
        <f t="shared" si="1"/>
        <v>451856</v>
      </c>
      <c r="L36" s="214"/>
      <c r="M36" s="143">
        <f t="shared" si="2"/>
        <v>279675275027</v>
      </c>
      <c r="N36" s="214"/>
      <c r="O36" s="143">
        <v>264128992920</v>
      </c>
      <c r="P36" s="214"/>
      <c r="Q36" s="285">
        <f t="shared" si="3"/>
        <v>15546282107</v>
      </c>
      <c r="R36" s="285"/>
    </row>
    <row r="37" spans="1:19" s="58" customFormat="1" ht="31.5" customHeight="1">
      <c r="A37" s="280" t="s">
        <v>40</v>
      </c>
      <c r="B37" s="214"/>
      <c r="C37" s="143">
        <v>605146</v>
      </c>
      <c r="D37" s="214"/>
      <c r="E37" s="143">
        <v>364358920634</v>
      </c>
      <c r="F37" s="214"/>
      <c r="G37" s="143">
        <v>351120288951</v>
      </c>
      <c r="H37" s="214"/>
      <c r="I37" s="285">
        <f t="shared" si="0"/>
        <v>13238631683</v>
      </c>
      <c r="J37" s="214"/>
      <c r="K37" s="143">
        <f t="shared" si="1"/>
        <v>605146</v>
      </c>
      <c r="L37" s="214"/>
      <c r="M37" s="143">
        <f t="shared" si="2"/>
        <v>364358920634</v>
      </c>
      <c r="N37" s="214"/>
      <c r="O37" s="143">
        <v>343829289500</v>
      </c>
      <c r="P37" s="214"/>
      <c r="Q37" s="285">
        <f t="shared" si="3"/>
        <v>20529631134</v>
      </c>
      <c r="R37" s="285"/>
    </row>
    <row r="38" spans="1:19" s="284" customFormat="1" ht="31.5" customHeight="1">
      <c r="A38" s="280" t="s">
        <v>36</v>
      </c>
      <c r="B38" s="214"/>
      <c r="C38" s="143">
        <v>572209</v>
      </c>
      <c r="D38" s="214"/>
      <c r="E38" s="143">
        <v>370729947105</v>
      </c>
      <c r="F38" s="214"/>
      <c r="G38" s="143">
        <v>363450936984</v>
      </c>
      <c r="H38" s="214"/>
      <c r="I38" s="285">
        <f t="shared" si="0"/>
        <v>7279010121</v>
      </c>
      <c r="J38" s="214"/>
      <c r="K38" s="143">
        <f t="shared" si="1"/>
        <v>572209</v>
      </c>
      <c r="L38" s="214"/>
      <c r="M38" s="143">
        <f t="shared" si="2"/>
        <v>370729947105</v>
      </c>
      <c r="N38" s="214"/>
      <c r="O38" s="143">
        <v>349874305896</v>
      </c>
      <c r="P38" s="214"/>
      <c r="Q38" s="285">
        <f t="shared" si="3"/>
        <v>20855641209</v>
      </c>
      <c r="R38" s="58"/>
    </row>
    <row r="39" spans="1:19" s="58" customFormat="1" ht="31.5" customHeight="1">
      <c r="A39" s="280" t="s">
        <v>201</v>
      </c>
      <c r="B39" s="214"/>
      <c r="C39" s="143">
        <v>54000</v>
      </c>
      <c r="D39" s="214"/>
      <c r="E39" s="143">
        <v>45125019607</v>
      </c>
      <c r="F39" s="214"/>
      <c r="G39" s="143">
        <v>43653786316</v>
      </c>
      <c r="H39" s="214"/>
      <c r="I39" s="285">
        <f t="shared" si="0"/>
        <v>1471233291</v>
      </c>
      <c r="J39" s="214"/>
      <c r="K39" s="143">
        <f t="shared" si="1"/>
        <v>54000</v>
      </c>
      <c r="L39" s="214"/>
      <c r="M39" s="143">
        <f t="shared" si="2"/>
        <v>45125019607</v>
      </c>
      <c r="N39" s="214"/>
      <c r="O39" s="143">
        <v>42267576135</v>
      </c>
      <c r="P39" s="214"/>
      <c r="Q39" s="285">
        <f t="shared" si="3"/>
        <v>2857443472</v>
      </c>
    </row>
    <row r="40" spans="1:19" s="284" customFormat="1" ht="31.5" customHeight="1">
      <c r="A40" s="280" t="s">
        <v>164</v>
      </c>
      <c r="B40" s="214"/>
      <c r="C40" s="143">
        <v>107128</v>
      </c>
      <c r="D40" s="214"/>
      <c r="E40" s="143">
        <v>82983445804</v>
      </c>
      <c r="F40" s="214"/>
      <c r="G40" s="143">
        <v>80235039562</v>
      </c>
      <c r="H40" s="214"/>
      <c r="I40" s="285">
        <f t="shared" si="0"/>
        <v>2748406242</v>
      </c>
      <c r="J40" s="214"/>
      <c r="K40" s="143">
        <f t="shared" si="1"/>
        <v>107128</v>
      </c>
      <c r="L40" s="214"/>
      <c r="M40" s="143">
        <f t="shared" si="2"/>
        <v>82983445804</v>
      </c>
      <c r="N40" s="214"/>
      <c r="O40" s="143">
        <v>77992734615</v>
      </c>
      <c r="P40" s="214"/>
      <c r="Q40" s="285">
        <f t="shared" si="3"/>
        <v>4990711189</v>
      </c>
      <c r="R40" s="58"/>
    </row>
    <row r="41" spans="1:19" s="284" customFormat="1" ht="31.5" customHeight="1">
      <c r="A41" s="280" t="s">
        <v>47</v>
      </c>
      <c r="B41" s="214"/>
      <c r="C41" s="143">
        <v>500000</v>
      </c>
      <c r="D41" s="214"/>
      <c r="E41" s="143">
        <v>548900493750</v>
      </c>
      <c r="F41" s="214"/>
      <c r="G41" s="143">
        <v>548900493750</v>
      </c>
      <c r="H41" s="214"/>
      <c r="I41" s="285">
        <f t="shared" si="0"/>
        <v>0</v>
      </c>
      <c r="J41" s="214"/>
      <c r="K41" s="143">
        <f t="shared" si="1"/>
        <v>500000</v>
      </c>
      <c r="L41" s="214"/>
      <c r="M41" s="143">
        <f t="shared" si="2"/>
        <v>548900493750</v>
      </c>
      <c r="N41" s="214"/>
      <c r="O41" s="143">
        <v>548900493750</v>
      </c>
      <c r="P41" s="214"/>
      <c r="Q41" s="285">
        <f t="shared" si="3"/>
        <v>0</v>
      </c>
      <c r="R41" s="58"/>
    </row>
    <row r="42" spans="1:19" s="58" customFormat="1" ht="31.5" customHeight="1">
      <c r="A42" s="280" t="s">
        <v>146</v>
      </c>
      <c r="B42" s="214"/>
      <c r="C42" s="143">
        <v>600579</v>
      </c>
      <c r="D42" s="214"/>
      <c r="E42" s="143">
        <v>356901440117</v>
      </c>
      <c r="F42" s="214"/>
      <c r="G42" s="143">
        <v>345367419350</v>
      </c>
      <c r="H42" s="214"/>
      <c r="I42" s="285">
        <f t="shared" si="0"/>
        <v>11534020767</v>
      </c>
      <c r="J42" s="214"/>
      <c r="K42" s="143">
        <f t="shared" si="1"/>
        <v>600579</v>
      </c>
      <c r="L42" s="214"/>
      <c r="M42" s="143">
        <f t="shared" si="2"/>
        <v>356901440117</v>
      </c>
      <c r="N42" s="214"/>
      <c r="O42" s="143">
        <v>335806762205</v>
      </c>
      <c r="P42" s="214"/>
      <c r="Q42" s="285">
        <f t="shared" si="3"/>
        <v>21094677912</v>
      </c>
    </row>
    <row r="43" spans="1:19" s="58" customFormat="1" ht="31.5" customHeight="1">
      <c r="A43" s="280" t="s">
        <v>165</v>
      </c>
      <c r="B43" s="214"/>
      <c r="C43" s="143">
        <v>500000</v>
      </c>
      <c r="D43" s="214"/>
      <c r="E43" s="143">
        <v>499909375000</v>
      </c>
      <c r="F43" s="214"/>
      <c r="G43" s="143">
        <v>499909375000</v>
      </c>
      <c r="H43" s="214"/>
      <c r="I43" s="285">
        <f t="shared" si="0"/>
        <v>0</v>
      </c>
      <c r="J43" s="214"/>
      <c r="K43" s="143">
        <f t="shared" si="1"/>
        <v>500000</v>
      </c>
      <c r="L43" s="214"/>
      <c r="M43" s="143">
        <f t="shared" si="2"/>
        <v>499909375000</v>
      </c>
      <c r="N43" s="214"/>
      <c r="O43" s="143">
        <v>499909375000</v>
      </c>
      <c r="P43" s="214"/>
      <c r="Q43" s="285">
        <f t="shared" si="3"/>
        <v>0</v>
      </c>
    </row>
    <row r="44" spans="1:19" ht="30" customHeight="1" thickBot="1">
      <c r="A44" s="11" t="s">
        <v>12</v>
      </c>
      <c r="B44" s="196"/>
      <c r="C44" s="197">
        <f>SUM(C7:C43)</f>
        <v>73506816</v>
      </c>
      <c r="D44" s="196"/>
      <c r="E44" s="197">
        <f t="shared" ref="E44:Q44" si="4">SUM(E7:E43)</f>
        <v>5487928254954.2715</v>
      </c>
      <c r="F44" s="198">
        <f t="shared" si="4"/>
        <v>0</v>
      </c>
      <c r="G44" s="197">
        <f t="shared" si="4"/>
        <v>5374491595166</v>
      </c>
      <c r="H44" s="198">
        <f t="shared" si="4"/>
        <v>0</v>
      </c>
      <c r="I44" s="250">
        <f t="shared" si="4"/>
        <v>113436659788.27122</v>
      </c>
      <c r="J44" s="198">
        <f t="shared" si="4"/>
        <v>0</v>
      </c>
      <c r="K44" s="197">
        <f t="shared" si="4"/>
        <v>73506816</v>
      </c>
      <c r="L44" s="198">
        <f t="shared" si="4"/>
        <v>0</v>
      </c>
      <c r="M44" s="197">
        <f t="shared" si="4"/>
        <v>5487928254954.2715</v>
      </c>
      <c r="N44" s="198">
        <f t="shared" si="4"/>
        <v>0</v>
      </c>
      <c r="O44" s="197">
        <f>SUM(O7:O43)</f>
        <v>5316803813458</v>
      </c>
      <c r="P44" s="198">
        <f t="shared" si="4"/>
        <v>0</v>
      </c>
      <c r="Q44" s="250">
        <f t="shared" si="4"/>
        <v>171124441496.27121</v>
      </c>
      <c r="S44" s="12"/>
    </row>
    <row r="45" spans="1:19" ht="30" customHeight="1" thickTop="1">
      <c r="M45" s="35"/>
      <c r="O45" s="132"/>
      <c r="S45" s="12"/>
    </row>
    <row r="46" spans="1:19" ht="30" customHeight="1">
      <c r="S46" s="12"/>
    </row>
    <row r="47" spans="1:19" ht="30" customHeight="1">
      <c r="S47" s="12"/>
    </row>
    <row r="48" spans="1:19" ht="30" customHeight="1">
      <c r="S48" s="12"/>
    </row>
    <row r="49" spans="18:19" ht="30" customHeight="1">
      <c r="S49" s="12"/>
    </row>
    <row r="50" spans="18:19" ht="30" customHeight="1">
      <c r="S50" s="12"/>
    </row>
    <row r="51" spans="18:19" ht="30" customHeight="1">
      <c r="S51" s="12"/>
    </row>
    <row r="52" spans="18:19" ht="30" customHeight="1">
      <c r="S52" s="12"/>
    </row>
    <row r="53" spans="18:19" ht="30" customHeight="1">
      <c r="S53" s="12"/>
    </row>
    <row r="54" spans="18:19" ht="30" customHeight="1">
      <c r="S54" s="12"/>
    </row>
    <row r="55" spans="18:19" ht="30" customHeight="1">
      <c r="S55" s="12"/>
    </row>
    <row r="56" spans="18:19" ht="30" customHeight="1">
      <c r="S56" s="12"/>
    </row>
    <row r="57" spans="18:19" ht="30" customHeight="1">
      <c r="R57" s="12"/>
      <c r="S57" s="12"/>
    </row>
    <row r="58" spans="18:19" ht="30" customHeight="1">
      <c r="R58" s="12"/>
      <c r="S58" s="12"/>
    </row>
    <row r="59" spans="18:19" ht="30" customHeight="1">
      <c r="R59" s="12"/>
      <c r="S59" s="12"/>
    </row>
    <row r="60" spans="18:19" ht="30" customHeight="1">
      <c r="R60" s="12"/>
      <c r="S60" s="12"/>
    </row>
    <row r="61" spans="18:19" ht="30" customHeight="1">
      <c r="R61" s="12"/>
      <c r="S61" s="12"/>
    </row>
    <row r="62" spans="18:19" ht="30" customHeight="1">
      <c r="R62" s="12"/>
      <c r="S62" s="12"/>
    </row>
    <row r="63" spans="18:19" ht="30" customHeight="1">
      <c r="R63" s="12"/>
      <c r="S63" s="12"/>
    </row>
    <row r="64" spans="18:19" ht="30" customHeight="1">
      <c r="R64" s="12"/>
      <c r="S64" s="12"/>
    </row>
    <row r="65" spans="18:19" ht="30" customHeight="1">
      <c r="R65" s="12"/>
      <c r="S65" s="12"/>
    </row>
    <row r="66" spans="18:19" ht="30" customHeight="1">
      <c r="R66" s="12"/>
      <c r="S66" s="12"/>
    </row>
    <row r="67" spans="18:19" ht="30" customHeight="1">
      <c r="R67" s="12"/>
      <c r="S67" s="12"/>
    </row>
    <row r="68" spans="18:19" ht="30" customHeight="1">
      <c r="R68" s="12"/>
      <c r="S68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  <pageSetUpPr fitToPage="1"/>
  </sheetPr>
  <dimension ref="A1:AA39"/>
  <sheetViews>
    <sheetView rightToLeft="1" view="pageBreakPreview" zoomScale="80" zoomScaleNormal="100" zoomScaleSheetLayoutView="80" workbookViewId="0">
      <selection activeCell="T1" sqref="T1"/>
    </sheetView>
  </sheetViews>
  <sheetFormatPr defaultRowHeight="30" customHeight="1"/>
  <cols>
    <col min="1" max="1" width="28.5703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47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48" customWidth="1"/>
    <col min="18" max="18" width="1.28515625" style="54" customWidth="1"/>
    <col min="19" max="19" width="0.28515625" style="54" customWidth="1"/>
    <col min="20" max="20" width="9.140625" style="54"/>
    <col min="21" max="21" width="14.7109375" style="54" bestFit="1" customWidth="1"/>
    <col min="22" max="22" width="9.85546875" style="54" bestFit="1" customWidth="1"/>
    <col min="23" max="23" width="15.85546875" style="54" bestFit="1" customWidth="1"/>
    <col min="24" max="24" width="15.85546875" style="54" customWidth="1"/>
    <col min="25" max="25" width="10.85546875" style="54" customWidth="1"/>
    <col min="26" max="26" width="12.28515625" style="54" customWidth="1"/>
    <col min="27" max="27" width="14" style="54" bestFit="1" customWidth="1"/>
    <col min="28" max="16384" width="9.140625" style="54"/>
  </cols>
  <sheetData>
    <row r="1" spans="1:27" ht="30" customHeight="1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27" ht="30" customHeight="1">
      <c r="A2" s="388" t="s">
        <v>88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</row>
    <row r="3" spans="1:27" ht="30" customHeight="1">
      <c r="A3" s="388" t="s">
        <v>278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</row>
    <row r="4" spans="1:27" s="88" customFormat="1" ht="30" customHeight="1">
      <c r="A4" s="391" t="s">
        <v>133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</row>
    <row r="5" spans="1:27" ht="25.5" customHeight="1">
      <c r="A5" s="351" t="s">
        <v>89</v>
      </c>
      <c r="C5" s="351" t="s">
        <v>99</v>
      </c>
      <c r="D5" s="351"/>
      <c r="E5" s="351"/>
      <c r="F5" s="351"/>
      <c r="G5" s="351"/>
      <c r="H5" s="351"/>
      <c r="I5" s="351"/>
      <c r="K5" s="351" t="str">
        <f>'درآمد سرمایه گذاری در سهام'!$M$5</f>
        <v>از ابتدای سال مالی تا پایان ماه</v>
      </c>
      <c r="L5" s="351"/>
      <c r="M5" s="351"/>
      <c r="N5" s="351"/>
      <c r="O5" s="351"/>
      <c r="P5" s="351"/>
      <c r="Q5" s="351"/>
      <c r="R5" s="351"/>
    </row>
    <row r="6" spans="1:27" ht="38.25" customHeight="1">
      <c r="A6" s="351"/>
      <c r="C6" s="61" t="s">
        <v>6</v>
      </c>
      <c r="D6" s="80"/>
      <c r="E6" s="61" t="s">
        <v>134</v>
      </c>
      <c r="F6" s="80"/>
      <c r="G6" s="61" t="s">
        <v>135</v>
      </c>
      <c r="H6" s="80"/>
      <c r="I6" s="245" t="s">
        <v>136</v>
      </c>
      <c r="K6" s="61" t="s">
        <v>6</v>
      </c>
      <c r="L6" s="80"/>
      <c r="M6" s="61" t="s">
        <v>134</v>
      </c>
      <c r="N6" s="80"/>
      <c r="O6" s="61" t="s">
        <v>135</v>
      </c>
      <c r="P6" s="80"/>
      <c r="Q6" s="400" t="s">
        <v>136</v>
      </c>
      <c r="R6" s="400"/>
      <c r="T6" s="398"/>
      <c r="U6" s="398"/>
      <c r="V6" s="398"/>
      <c r="W6" s="134"/>
      <c r="X6" s="134"/>
      <c r="Y6" s="134"/>
      <c r="Z6" s="134"/>
      <c r="AA6" s="134"/>
    </row>
    <row r="7" spans="1:27" ht="30" customHeight="1">
      <c r="A7" s="4" t="s">
        <v>280</v>
      </c>
      <c r="B7"/>
      <c r="C7" s="183">
        <v>548457</v>
      </c>
      <c r="D7" s="196"/>
      <c r="E7" s="183">
        <v>3810903853</v>
      </c>
      <c r="F7" s="196"/>
      <c r="G7" s="183">
        <v>3739944143</v>
      </c>
      <c r="H7" s="196"/>
      <c r="I7" s="161">
        <f>E7-G7</f>
        <v>70959710</v>
      </c>
      <c r="J7" s="196"/>
      <c r="K7" s="183">
        <v>548457</v>
      </c>
      <c r="L7" s="196"/>
      <c r="M7" s="183">
        <v>3810903853</v>
      </c>
      <c r="N7" s="196"/>
      <c r="O7" s="183">
        <v>3739944143</v>
      </c>
      <c r="P7" s="196"/>
      <c r="Q7" s="161">
        <f>M7-O7</f>
        <v>70959710</v>
      </c>
      <c r="R7" s="288"/>
    </row>
    <row r="8" spans="1:27" ht="30" customHeight="1">
      <c r="A8" s="4" t="s">
        <v>241</v>
      </c>
      <c r="B8"/>
      <c r="C8" s="183">
        <v>1</v>
      </c>
      <c r="D8" s="196"/>
      <c r="E8" s="183">
        <v>71594</v>
      </c>
      <c r="F8" s="196"/>
      <c r="G8" s="183">
        <v>54827</v>
      </c>
      <c r="H8" s="196"/>
      <c r="I8" s="161">
        <f t="shared" ref="I8:I37" si="0">E8-G8</f>
        <v>16767</v>
      </c>
      <c r="J8" s="196"/>
      <c r="K8" s="183">
        <v>75</v>
      </c>
      <c r="L8" s="196"/>
      <c r="M8" s="183">
        <v>5156781</v>
      </c>
      <c r="N8" s="196"/>
      <c r="O8" s="183">
        <v>4112010</v>
      </c>
      <c r="P8" s="196"/>
      <c r="Q8" s="161">
        <f t="shared" ref="Q8:Q37" si="1">M8-O8</f>
        <v>1044771</v>
      </c>
      <c r="R8" s="288"/>
    </row>
    <row r="9" spans="1:27" ht="30" customHeight="1">
      <c r="A9" s="4" t="s">
        <v>231</v>
      </c>
      <c r="B9"/>
      <c r="C9" s="183">
        <v>0</v>
      </c>
      <c r="D9" s="196"/>
      <c r="E9" s="183">
        <v>0</v>
      </c>
      <c r="F9" s="183"/>
      <c r="G9" s="183">
        <v>0</v>
      </c>
      <c r="H9" s="183"/>
      <c r="I9" s="161">
        <f t="shared" si="0"/>
        <v>0</v>
      </c>
      <c r="J9" s="183"/>
      <c r="K9" s="183">
        <v>69104</v>
      </c>
      <c r="L9" s="183"/>
      <c r="M9" s="183">
        <v>656398641</v>
      </c>
      <c r="N9" s="183"/>
      <c r="O9" s="183">
        <v>688584756</v>
      </c>
      <c r="P9" s="183"/>
      <c r="Q9" s="161">
        <f t="shared" si="1"/>
        <v>-32186115</v>
      </c>
      <c r="R9" s="288"/>
    </row>
    <row r="10" spans="1:27" ht="30" customHeight="1">
      <c r="A10" s="4" t="s">
        <v>277</v>
      </c>
      <c r="B10"/>
      <c r="C10" s="183">
        <v>0</v>
      </c>
      <c r="D10" s="196"/>
      <c r="E10" s="183">
        <v>0</v>
      </c>
      <c r="F10" s="183"/>
      <c r="G10" s="183">
        <v>0</v>
      </c>
      <c r="H10" s="183"/>
      <c r="I10" s="183">
        <f t="shared" si="0"/>
        <v>0</v>
      </c>
      <c r="J10" s="183"/>
      <c r="K10" s="183">
        <v>6000000</v>
      </c>
      <c r="L10" s="196"/>
      <c r="M10" s="183">
        <v>108224144462</v>
      </c>
      <c r="N10" s="183"/>
      <c r="O10" s="183">
        <v>107044990312</v>
      </c>
      <c r="P10" s="183"/>
      <c r="Q10" s="183">
        <f t="shared" si="1"/>
        <v>1179154150</v>
      </c>
      <c r="R10" s="288"/>
    </row>
    <row r="11" spans="1:27" ht="30" customHeight="1">
      <c r="A11" s="4" t="s">
        <v>205</v>
      </c>
      <c r="B11"/>
      <c r="C11" s="183">
        <v>0</v>
      </c>
      <c r="D11" s="196"/>
      <c r="E11" s="183">
        <v>0</v>
      </c>
      <c r="F11" s="183"/>
      <c r="G11" s="183">
        <v>0</v>
      </c>
      <c r="H11" s="183"/>
      <c r="I11" s="183">
        <f t="shared" si="0"/>
        <v>0</v>
      </c>
      <c r="J11" s="183"/>
      <c r="K11" s="183">
        <v>1625372</v>
      </c>
      <c r="L11" s="196"/>
      <c r="M11" s="183">
        <v>21744032711</v>
      </c>
      <c r="N11" s="183"/>
      <c r="O11" s="183">
        <v>18212927379</v>
      </c>
      <c r="P11" s="183"/>
      <c r="Q11" s="183">
        <f t="shared" si="1"/>
        <v>3531105332</v>
      </c>
      <c r="R11" s="288"/>
    </row>
    <row r="12" spans="1:27" ht="30" customHeight="1">
      <c r="A12" s="4" t="s">
        <v>274</v>
      </c>
      <c r="B12"/>
      <c r="C12" s="183">
        <v>0</v>
      </c>
      <c r="D12" s="196"/>
      <c r="E12" s="183">
        <v>0</v>
      </c>
      <c r="F12" s="183"/>
      <c r="G12" s="183">
        <v>0</v>
      </c>
      <c r="H12" s="183"/>
      <c r="I12" s="183">
        <f t="shared" si="0"/>
        <v>0</v>
      </c>
      <c r="J12" s="183"/>
      <c r="K12" s="183">
        <v>4657852</v>
      </c>
      <c r="L12" s="196"/>
      <c r="M12" s="183">
        <v>122902949497</v>
      </c>
      <c r="N12" s="183"/>
      <c r="O12" s="183">
        <v>120968873810</v>
      </c>
      <c r="P12" s="183"/>
      <c r="Q12" s="183">
        <f t="shared" si="1"/>
        <v>1934075687</v>
      </c>
      <c r="R12" s="288"/>
    </row>
    <row r="13" spans="1:27" ht="30" customHeight="1">
      <c r="A13" s="4" t="s">
        <v>223</v>
      </c>
      <c r="B13"/>
      <c r="C13" s="183">
        <v>0</v>
      </c>
      <c r="D13" s="196"/>
      <c r="E13" s="183">
        <v>0</v>
      </c>
      <c r="F13" s="183"/>
      <c r="G13" s="183">
        <v>0</v>
      </c>
      <c r="H13" s="183"/>
      <c r="I13" s="183">
        <f t="shared" si="0"/>
        <v>0</v>
      </c>
      <c r="J13" s="183"/>
      <c r="K13" s="183">
        <v>100</v>
      </c>
      <c r="L13" s="183"/>
      <c r="M13" s="183">
        <v>3296522</v>
      </c>
      <c r="N13" s="183"/>
      <c r="O13" s="183">
        <v>3288301</v>
      </c>
      <c r="P13" s="183"/>
      <c r="Q13" s="183">
        <f t="shared" si="1"/>
        <v>8221</v>
      </c>
      <c r="R13" s="288"/>
    </row>
    <row r="14" spans="1:27" ht="30" customHeight="1">
      <c r="A14" s="4" t="s">
        <v>226</v>
      </c>
      <c r="B14"/>
      <c r="C14" s="183">
        <v>0</v>
      </c>
      <c r="D14" s="196"/>
      <c r="E14" s="183">
        <v>0</v>
      </c>
      <c r="F14" s="183"/>
      <c r="G14" s="183">
        <v>0</v>
      </c>
      <c r="H14" s="183"/>
      <c r="I14" s="183">
        <f t="shared" si="0"/>
        <v>0</v>
      </c>
      <c r="J14" s="183"/>
      <c r="K14" s="183">
        <v>424</v>
      </c>
      <c r="L14" s="183"/>
      <c r="M14" s="183">
        <v>1156536</v>
      </c>
      <c r="N14" s="183"/>
      <c r="O14" s="183">
        <v>976084</v>
      </c>
      <c r="P14" s="183"/>
      <c r="Q14" s="183">
        <f t="shared" si="1"/>
        <v>180452</v>
      </c>
      <c r="R14" s="288"/>
    </row>
    <row r="15" spans="1:27" ht="30" customHeight="1">
      <c r="A15" s="4" t="s">
        <v>227</v>
      </c>
      <c r="B15"/>
      <c r="C15" s="183">
        <v>0</v>
      </c>
      <c r="D15" s="196"/>
      <c r="E15" s="183">
        <v>0</v>
      </c>
      <c r="F15" s="183"/>
      <c r="G15" s="183">
        <v>0</v>
      </c>
      <c r="H15" s="183"/>
      <c r="I15" s="183">
        <f t="shared" si="0"/>
        <v>0</v>
      </c>
      <c r="J15" s="183"/>
      <c r="K15" s="183">
        <v>66</v>
      </c>
      <c r="L15" s="183"/>
      <c r="M15" s="183">
        <v>631147</v>
      </c>
      <c r="N15" s="183"/>
      <c r="O15" s="183">
        <v>489567</v>
      </c>
      <c r="P15" s="183"/>
      <c r="Q15" s="183">
        <f t="shared" si="1"/>
        <v>141580</v>
      </c>
      <c r="R15" s="288"/>
    </row>
    <row r="16" spans="1:27" ht="30" customHeight="1">
      <c r="A16" s="4" t="s">
        <v>228</v>
      </c>
      <c r="B16"/>
      <c r="C16" s="183">
        <v>0</v>
      </c>
      <c r="D16" s="196"/>
      <c r="E16" s="183">
        <v>0</v>
      </c>
      <c r="F16" s="183"/>
      <c r="G16" s="183">
        <v>0</v>
      </c>
      <c r="H16" s="183"/>
      <c r="I16" s="183">
        <f t="shared" si="0"/>
        <v>0</v>
      </c>
      <c r="J16" s="183"/>
      <c r="K16" s="183">
        <v>124</v>
      </c>
      <c r="L16" s="183"/>
      <c r="M16" s="183">
        <v>2191603</v>
      </c>
      <c r="N16" s="183"/>
      <c r="O16" s="183">
        <v>1675552</v>
      </c>
      <c r="P16" s="183"/>
      <c r="Q16" s="183">
        <f t="shared" si="1"/>
        <v>516051</v>
      </c>
      <c r="R16" s="288"/>
    </row>
    <row r="17" spans="1:27" ht="30" customHeight="1">
      <c r="A17" s="4" t="s">
        <v>196</v>
      </c>
      <c r="B17"/>
      <c r="C17" s="183">
        <v>0</v>
      </c>
      <c r="D17" s="196"/>
      <c r="E17" s="183">
        <v>0</v>
      </c>
      <c r="F17" s="183"/>
      <c r="G17" s="183">
        <v>0</v>
      </c>
      <c r="H17" s="183"/>
      <c r="I17" s="183">
        <f t="shared" si="0"/>
        <v>0</v>
      </c>
      <c r="J17" s="183"/>
      <c r="K17" s="183">
        <v>94</v>
      </c>
      <c r="L17" s="183"/>
      <c r="M17" s="183">
        <v>5134572</v>
      </c>
      <c r="N17" s="183"/>
      <c r="O17" s="183">
        <v>4433761</v>
      </c>
      <c r="P17" s="183"/>
      <c r="Q17" s="183">
        <f t="shared" si="1"/>
        <v>700811</v>
      </c>
      <c r="R17" s="288"/>
    </row>
    <row r="18" spans="1:27" ht="30" customHeight="1">
      <c r="A18" s="4" t="s">
        <v>200</v>
      </c>
      <c r="B18"/>
      <c r="C18" s="183">
        <v>0</v>
      </c>
      <c r="D18" s="196"/>
      <c r="E18" s="183">
        <v>0</v>
      </c>
      <c r="F18" s="183"/>
      <c r="G18" s="183">
        <v>0</v>
      </c>
      <c r="H18" s="183"/>
      <c r="I18" s="183">
        <f t="shared" si="0"/>
        <v>0</v>
      </c>
      <c r="J18" s="183"/>
      <c r="K18" s="183">
        <v>81</v>
      </c>
      <c r="L18" s="183"/>
      <c r="M18" s="183">
        <v>827730</v>
      </c>
      <c r="N18" s="183"/>
      <c r="O18" s="183">
        <v>726272</v>
      </c>
      <c r="P18" s="183"/>
      <c r="Q18" s="183">
        <f t="shared" si="1"/>
        <v>101458</v>
      </c>
      <c r="R18" s="288"/>
    </row>
    <row r="19" spans="1:27" ht="30" customHeight="1">
      <c r="A19" s="4" t="s">
        <v>199</v>
      </c>
      <c r="B19"/>
      <c r="C19" s="183">
        <v>0</v>
      </c>
      <c r="D19" s="196"/>
      <c r="E19" s="183">
        <v>0</v>
      </c>
      <c r="F19" s="183"/>
      <c r="G19" s="183">
        <v>0</v>
      </c>
      <c r="H19" s="183"/>
      <c r="I19" s="183">
        <f t="shared" si="0"/>
        <v>0</v>
      </c>
      <c r="J19" s="183"/>
      <c r="K19" s="183">
        <v>1167416</v>
      </c>
      <c r="L19" s="183"/>
      <c r="M19" s="183">
        <v>1477817545</v>
      </c>
      <c r="N19" s="183"/>
      <c r="O19" s="183">
        <v>1573597150</v>
      </c>
      <c r="P19" s="183"/>
      <c r="Q19" s="161">
        <f t="shared" si="1"/>
        <v>-95779605</v>
      </c>
      <c r="R19" s="288"/>
    </row>
    <row r="20" spans="1:27" ht="30" customHeight="1">
      <c r="A20" s="4" t="s">
        <v>198</v>
      </c>
      <c r="B20"/>
      <c r="C20" s="183">
        <v>0</v>
      </c>
      <c r="D20" s="196"/>
      <c r="E20" s="183">
        <v>0</v>
      </c>
      <c r="F20" s="183"/>
      <c r="G20" s="183">
        <v>0</v>
      </c>
      <c r="H20" s="183"/>
      <c r="I20" s="183">
        <f t="shared" si="0"/>
        <v>0</v>
      </c>
      <c r="J20" s="183"/>
      <c r="K20" s="183">
        <v>179</v>
      </c>
      <c r="L20" s="183"/>
      <c r="M20" s="183">
        <v>3272227</v>
      </c>
      <c r="N20" s="183"/>
      <c r="O20" s="183">
        <v>3085392</v>
      </c>
      <c r="P20" s="183"/>
      <c r="Q20" s="183">
        <f t="shared" si="1"/>
        <v>186835</v>
      </c>
      <c r="R20" s="288"/>
    </row>
    <row r="21" spans="1:27" ht="30" customHeight="1">
      <c r="A21" s="4" t="s">
        <v>229</v>
      </c>
      <c r="B21"/>
      <c r="C21" s="183">
        <v>0</v>
      </c>
      <c r="D21" s="196"/>
      <c r="E21" s="183">
        <v>0</v>
      </c>
      <c r="F21" s="183"/>
      <c r="G21" s="183">
        <v>0</v>
      </c>
      <c r="H21" s="183"/>
      <c r="I21" s="183">
        <f t="shared" si="0"/>
        <v>0</v>
      </c>
      <c r="J21" s="183"/>
      <c r="K21" s="183">
        <v>234</v>
      </c>
      <c r="L21" s="183"/>
      <c r="M21" s="183">
        <v>1025972</v>
      </c>
      <c r="N21" s="183"/>
      <c r="O21" s="183">
        <v>797490</v>
      </c>
      <c r="P21" s="183"/>
      <c r="Q21" s="183">
        <f t="shared" si="1"/>
        <v>228482</v>
      </c>
      <c r="R21" s="288"/>
    </row>
    <row r="22" spans="1:27" ht="30" customHeight="1">
      <c r="A22" s="4" t="s">
        <v>233</v>
      </c>
      <c r="B22"/>
      <c r="C22" s="183">
        <v>0</v>
      </c>
      <c r="D22" s="196"/>
      <c r="E22" s="183">
        <v>0</v>
      </c>
      <c r="F22" s="196"/>
      <c r="G22" s="183">
        <v>0</v>
      </c>
      <c r="H22" s="196"/>
      <c r="I22" s="161">
        <f t="shared" si="0"/>
        <v>0</v>
      </c>
      <c r="J22" s="196"/>
      <c r="K22" s="183">
        <v>386</v>
      </c>
      <c r="L22" s="196"/>
      <c r="M22" s="183">
        <v>1378265</v>
      </c>
      <c r="N22" s="196"/>
      <c r="O22" s="183">
        <v>1065166</v>
      </c>
      <c r="P22" s="196"/>
      <c r="Q22" s="161">
        <f t="shared" si="1"/>
        <v>313099</v>
      </c>
      <c r="R22" s="288"/>
      <c r="T22" s="135"/>
      <c r="U22" s="136"/>
      <c r="V22" s="135"/>
      <c r="W22" s="137"/>
      <c r="X22" s="137"/>
      <c r="Y22" s="135"/>
      <c r="Z22" s="137"/>
      <c r="AA22" s="137"/>
    </row>
    <row r="23" spans="1:27" ht="30" customHeight="1">
      <c r="A23" s="4" t="s">
        <v>197</v>
      </c>
      <c r="B23"/>
      <c r="C23" s="183">
        <v>0</v>
      </c>
      <c r="D23" s="196"/>
      <c r="E23" s="183">
        <v>0</v>
      </c>
      <c r="F23" s="196"/>
      <c r="G23" s="183">
        <v>0</v>
      </c>
      <c r="H23" s="196"/>
      <c r="I23" s="161">
        <f t="shared" si="0"/>
        <v>0</v>
      </c>
      <c r="J23" s="196"/>
      <c r="K23" s="183">
        <v>75</v>
      </c>
      <c r="L23" s="196"/>
      <c r="M23" s="183">
        <v>1299476</v>
      </c>
      <c r="N23" s="196"/>
      <c r="O23" s="183">
        <v>864823</v>
      </c>
      <c r="P23" s="196"/>
      <c r="Q23" s="161">
        <f t="shared" si="1"/>
        <v>434653</v>
      </c>
      <c r="R23" s="78"/>
      <c r="T23" s="135"/>
      <c r="U23" s="136"/>
      <c r="V23" s="137"/>
      <c r="W23" s="137"/>
      <c r="X23" s="137"/>
      <c r="Y23" s="135"/>
      <c r="Z23" s="135"/>
      <c r="AA23" s="137"/>
    </row>
    <row r="24" spans="1:27" ht="30" customHeight="1">
      <c r="A24" s="4" t="s">
        <v>201</v>
      </c>
      <c r="B24"/>
      <c r="C24" s="183">
        <v>0</v>
      </c>
      <c r="D24" s="196"/>
      <c r="E24" s="183">
        <v>0</v>
      </c>
      <c r="F24" s="196"/>
      <c r="G24" s="183">
        <v>0</v>
      </c>
      <c r="H24" s="196"/>
      <c r="I24" s="161">
        <f t="shared" si="0"/>
        <v>0</v>
      </c>
      <c r="J24" s="196"/>
      <c r="K24" s="183">
        <v>240771</v>
      </c>
      <c r="L24" s="196"/>
      <c r="M24" s="183">
        <v>193573284936</v>
      </c>
      <c r="N24" s="196"/>
      <c r="O24" s="183">
        <v>188459380969</v>
      </c>
      <c r="P24" s="196"/>
      <c r="Q24" s="161">
        <f t="shared" si="1"/>
        <v>5113903967</v>
      </c>
      <c r="R24" s="170"/>
      <c r="T24" s="135"/>
      <c r="U24" s="136"/>
      <c r="V24" s="137"/>
      <c r="W24" s="137"/>
      <c r="X24" s="137"/>
      <c r="Y24" s="135"/>
      <c r="Z24" s="135"/>
      <c r="AA24" s="137"/>
    </row>
    <row r="25" spans="1:27" ht="30" customHeight="1">
      <c r="A25" s="4" t="s">
        <v>45</v>
      </c>
      <c r="B25"/>
      <c r="C25" s="183">
        <v>0</v>
      </c>
      <c r="D25" s="196"/>
      <c r="E25" s="183">
        <v>0</v>
      </c>
      <c r="F25" s="196"/>
      <c r="G25" s="183">
        <v>0</v>
      </c>
      <c r="H25" s="196"/>
      <c r="I25" s="161">
        <f t="shared" si="0"/>
        <v>0</v>
      </c>
      <c r="J25" s="196"/>
      <c r="K25" s="183">
        <v>10133</v>
      </c>
      <c r="L25" s="196"/>
      <c r="M25" s="183">
        <v>5928423079</v>
      </c>
      <c r="N25" s="196"/>
      <c r="O25" s="183">
        <v>5929129355</v>
      </c>
      <c r="P25" s="196"/>
      <c r="Q25" s="161">
        <f t="shared" si="1"/>
        <v>-706276</v>
      </c>
      <c r="R25" s="170"/>
      <c r="T25" s="135"/>
      <c r="U25" s="136"/>
      <c r="V25" s="135"/>
      <c r="W25" s="137"/>
      <c r="X25" s="137"/>
      <c r="Y25" s="137"/>
      <c r="Z25" s="137"/>
      <c r="AA25" s="137"/>
    </row>
    <row r="26" spans="1:27" ht="30" customHeight="1">
      <c r="A26" s="4" t="s">
        <v>107</v>
      </c>
      <c r="B26"/>
      <c r="C26" s="183">
        <v>820</v>
      </c>
      <c r="D26" s="196"/>
      <c r="E26" s="183">
        <v>677197238</v>
      </c>
      <c r="F26" s="196"/>
      <c r="G26" s="183">
        <v>640946150</v>
      </c>
      <c r="H26" s="196"/>
      <c r="I26" s="161">
        <f t="shared" si="0"/>
        <v>36251088</v>
      </c>
      <c r="J26" s="196"/>
      <c r="K26" s="183">
        <v>86025</v>
      </c>
      <c r="L26" s="196"/>
      <c r="M26" s="183">
        <v>68681854728</v>
      </c>
      <c r="N26" s="196"/>
      <c r="O26" s="183">
        <v>67240722664</v>
      </c>
      <c r="P26" s="196"/>
      <c r="Q26" s="161">
        <f t="shared" si="1"/>
        <v>1441132064</v>
      </c>
      <c r="R26" s="170"/>
      <c r="T26" s="135"/>
      <c r="U26" s="136"/>
      <c r="V26" s="137"/>
      <c r="W26" s="137"/>
      <c r="X26" s="137"/>
      <c r="Y26" s="137"/>
      <c r="Z26" s="137"/>
      <c r="AA26" s="137"/>
    </row>
    <row r="27" spans="1:27" ht="30" customHeight="1">
      <c r="A27" s="4" t="s">
        <v>242</v>
      </c>
      <c r="B27"/>
      <c r="C27" s="183">
        <v>0</v>
      </c>
      <c r="D27" s="196"/>
      <c r="E27" s="183">
        <v>0</v>
      </c>
      <c r="F27" s="196"/>
      <c r="G27" s="183">
        <v>0</v>
      </c>
      <c r="H27" s="196"/>
      <c r="I27" s="161">
        <f t="shared" si="0"/>
        <v>0</v>
      </c>
      <c r="J27" s="196"/>
      <c r="K27" s="183">
        <v>20701</v>
      </c>
      <c r="L27" s="196"/>
      <c r="M27" s="183">
        <v>19692189586</v>
      </c>
      <c r="N27" s="196"/>
      <c r="O27" s="183">
        <v>19697576130</v>
      </c>
      <c r="P27" s="196"/>
      <c r="Q27" s="161">
        <f t="shared" si="1"/>
        <v>-5386544</v>
      </c>
      <c r="R27" s="170"/>
      <c r="T27" s="135"/>
      <c r="U27" s="136"/>
      <c r="V27" s="137"/>
      <c r="W27" s="137"/>
      <c r="X27" s="137"/>
      <c r="Y27" s="137"/>
      <c r="Z27" s="135"/>
      <c r="AA27" s="137"/>
    </row>
    <row r="28" spans="1:27" ht="30" customHeight="1">
      <c r="A28" s="4" t="s">
        <v>53</v>
      </c>
      <c r="B28"/>
      <c r="C28" s="183">
        <v>0</v>
      </c>
      <c r="D28" s="196"/>
      <c r="E28" s="183">
        <v>0</v>
      </c>
      <c r="F28" s="196"/>
      <c r="G28" s="183">
        <v>0</v>
      </c>
      <c r="H28" s="196"/>
      <c r="I28" s="161">
        <f t="shared" si="0"/>
        <v>0</v>
      </c>
      <c r="J28" s="196"/>
      <c r="K28" s="183">
        <v>430000</v>
      </c>
      <c r="L28" s="196"/>
      <c r="M28" s="183">
        <v>430000000000</v>
      </c>
      <c r="N28" s="183">
        <v>430000000000</v>
      </c>
      <c r="O28" s="183">
        <v>433757069797</v>
      </c>
      <c r="P28" s="196"/>
      <c r="Q28" s="161">
        <f t="shared" si="1"/>
        <v>-3757069797</v>
      </c>
      <c r="R28" s="170"/>
      <c r="T28" s="135"/>
      <c r="U28" s="136"/>
      <c r="V28" s="137"/>
      <c r="W28" s="137"/>
      <c r="X28" s="137"/>
      <c r="Y28" s="137"/>
      <c r="Z28" s="137"/>
      <c r="AA28" s="137"/>
    </row>
    <row r="29" spans="1:27" ht="30" customHeight="1">
      <c r="A29" s="4" t="s">
        <v>42</v>
      </c>
      <c r="B29"/>
      <c r="C29" s="183">
        <v>0</v>
      </c>
      <c r="D29" s="196"/>
      <c r="E29" s="183">
        <v>0</v>
      </c>
      <c r="F29" s="196"/>
      <c r="G29" s="183">
        <v>0</v>
      </c>
      <c r="H29" s="196"/>
      <c r="I29" s="161">
        <f t="shared" si="0"/>
        <v>0</v>
      </c>
      <c r="J29" s="196"/>
      <c r="K29" s="183">
        <v>1000</v>
      </c>
      <c r="L29" s="196"/>
      <c r="M29" s="183">
        <v>679956736</v>
      </c>
      <c r="N29" s="196"/>
      <c r="O29" s="183">
        <v>668370569</v>
      </c>
      <c r="P29" s="196"/>
      <c r="Q29" s="161">
        <f t="shared" si="1"/>
        <v>11586167</v>
      </c>
      <c r="R29" s="78"/>
      <c r="T29" s="135"/>
      <c r="U29" s="136"/>
      <c r="V29" s="137"/>
      <c r="W29" s="137"/>
      <c r="X29" s="137"/>
      <c r="Y29" s="137"/>
      <c r="Z29" s="137"/>
      <c r="AA29" s="137"/>
    </row>
    <row r="30" spans="1:27" ht="30" customHeight="1">
      <c r="A30" s="4" t="s">
        <v>36</v>
      </c>
      <c r="B30"/>
      <c r="C30" s="183">
        <v>7000</v>
      </c>
      <c r="D30" s="196"/>
      <c r="E30" s="183">
        <v>4499184376</v>
      </c>
      <c r="F30" s="196"/>
      <c r="G30" s="183">
        <v>4280114680</v>
      </c>
      <c r="H30" s="196"/>
      <c r="I30" s="161">
        <f t="shared" si="0"/>
        <v>219069696</v>
      </c>
      <c r="J30" s="196"/>
      <c r="K30" s="183">
        <v>72000</v>
      </c>
      <c r="L30" s="196"/>
      <c r="M30" s="183">
        <v>44572469789</v>
      </c>
      <c r="N30" s="196"/>
      <c r="O30" s="183">
        <v>43998716050</v>
      </c>
      <c r="P30" s="196"/>
      <c r="Q30" s="161">
        <f t="shared" si="1"/>
        <v>573753739</v>
      </c>
      <c r="R30" s="170"/>
      <c r="T30" s="135"/>
      <c r="U30" s="136"/>
      <c r="V30" s="135"/>
      <c r="W30" s="137"/>
      <c r="X30" s="137"/>
      <c r="Y30" s="137"/>
      <c r="Z30" s="137"/>
      <c r="AA30" s="137"/>
    </row>
    <row r="31" spans="1:27" ht="30" customHeight="1">
      <c r="A31" s="4" t="s">
        <v>40</v>
      </c>
      <c r="B31"/>
      <c r="C31" s="183">
        <v>17000</v>
      </c>
      <c r="D31" s="196"/>
      <c r="E31" s="183">
        <v>10046828686</v>
      </c>
      <c r="F31" s="196"/>
      <c r="G31" s="183">
        <v>9658987950</v>
      </c>
      <c r="H31" s="196"/>
      <c r="I31" s="161">
        <f t="shared" si="0"/>
        <v>387840736</v>
      </c>
      <c r="J31" s="196"/>
      <c r="K31" s="183">
        <v>52758</v>
      </c>
      <c r="L31" s="196"/>
      <c r="M31" s="183">
        <v>30599594416</v>
      </c>
      <c r="N31" s="196"/>
      <c r="O31" s="183">
        <v>29937063821</v>
      </c>
      <c r="P31" s="196"/>
      <c r="Q31" s="161">
        <f t="shared" si="1"/>
        <v>662530595</v>
      </c>
      <c r="R31" s="78"/>
      <c r="T31" s="135"/>
      <c r="U31" s="136"/>
      <c r="V31" s="137"/>
      <c r="W31" s="137"/>
      <c r="X31" s="137"/>
      <c r="Y31" s="137"/>
      <c r="Z31" s="137"/>
      <c r="AA31" s="137"/>
    </row>
    <row r="32" spans="1:27" ht="30" customHeight="1">
      <c r="A32" s="4" t="s">
        <v>64</v>
      </c>
      <c r="B32"/>
      <c r="C32" s="183">
        <v>329</v>
      </c>
      <c r="D32" s="196"/>
      <c r="E32" s="183">
        <v>199370759</v>
      </c>
      <c r="F32" s="196"/>
      <c r="G32" s="183">
        <v>192314451</v>
      </c>
      <c r="H32" s="196"/>
      <c r="I32" s="161">
        <f t="shared" si="0"/>
        <v>7056308</v>
      </c>
      <c r="J32" s="196"/>
      <c r="K32" s="183">
        <v>162055</v>
      </c>
      <c r="L32" s="196"/>
      <c r="M32" s="183">
        <v>95667599466</v>
      </c>
      <c r="N32" s="196"/>
      <c r="O32" s="183">
        <v>94680779244</v>
      </c>
      <c r="P32" s="196"/>
      <c r="Q32" s="161">
        <f t="shared" si="1"/>
        <v>986820222</v>
      </c>
      <c r="R32" s="170"/>
      <c r="T32" s="135"/>
      <c r="U32" s="136"/>
      <c r="V32" s="137"/>
      <c r="W32" s="137"/>
      <c r="X32" s="137"/>
      <c r="Y32" s="137"/>
      <c r="Z32" s="137"/>
      <c r="AA32" s="137"/>
    </row>
    <row r="33" spans="1:27" ht="30" customHeight="1">
      <c r="A33" s="4" t="s">
        <v>171</v>
      </c>
      <c r="B33"/>
      <c r="C33" s="183">
        <v>0</v>
      </c>
      <c r="D33" s="196"/>
      <c r="E33" s="183">
        <v>0</v>
      </c>
      <c r="F33" s="196"/>
      <c r="G33" s="183">
        <v>0</v>
      </c>
      <c r="H33" s="196"/>
      <c r="I33" s="161">
        <f t="shared" si="0"/>
        <v>0</v>
      </c>
      <c r="J33" s="196"/>
      <c r="K33" s="183">
        <v>263077</v>
      </c>
      <c r="L33" s="196"/>
      <c r="M33" s="183">
        <v>195748775496</v>
      </c>
      <c r="N33" s="196"/>
      <c r="O33" s="183">
        <v>191516951855</v>
      </c>
      <c r="P33" s="196"/>
      <c r="Q33" s="161">
        <f t="shared" si="1"/>
        <v>4231823641</v>
      </c>
      <c r="R33" s="170"/>
      <c r="T33" s="399"/>
      <c r="U33" s="399"/>
      <c r="V33" s="133"/>
      <c r="W33" s="137"/>
      <c r="X33" s="137"/>
      <c r="Y33" s="137"/>
      <c r="Z33" s="137"/>
      <c r="AA33" s="137"/>
    </row>
    <row r="34" spans="1:27" ht="30" customHeight="1">
      <c r="A34" s="4" t="s">
        <v>146</v>
      </c>
      <c r="B34"/>
      <c r="C34" s="183">
        <v>8480</v>
      </c>
      <c r="D34" s="196"/>
      <c r="E34" s="183">
        <v>4934400682</v>
      </c>
      <c r="F34" s="196"/>
      <c r="G34" s="183">
        <v>4741493365</v>
      </c>
      <c r="H34" s="196"/>
      <c r="I34" s="161">
        <f t="shared" si="0"/>
        <v>192907317</v>
      </c>
      <c r="J34" s="196"/>
      <c r="K34" s="183">
        <v>38076</v>
      </c>
      <c r="L34" s="196"/>
      <c r="M34" s="183">
        <v>21578210853</v>
      </c>
      <c r="N34" s="196"/>
      <c r="O34" s="183">
        <v>21268630645</v>
      </c>
      <c r="P34" s="196"/>
      <c r="Q34" s="161">
        <f t="shared" si="1"/>
        <v>309580208</v>
      </c>
      <c r="R34" s="78"/>
    </row>
    <row r="35" spans="1:27" ht="30" customHeight="1">
      <c r="A35" s="4" t="s">
        <v>178</v>
      </c>
      <c r="B35"/>
      <c r="C35" s="183">
        <v>0</v>
      </c>
      <c r="D35" s="196"/>
      <c r="E35" s="183">
        <v>0</v>
      </c>
      <c r="F35" s="196"/>
      <c r="G35" s="183">
        <v>0</v>
      </c>
      <c r="H35" s="196"/>
      <c r="I35" s="161">
        <f t="shared" si="0"/>
        <v>0</v>
      </c>
      <c r="J35" s="196"/>
      <c r="K35" s="183">
        <v>5000</v>
      </c>
      <c r="L35" s="196"/>
      <c r="M35" s="183">
        <v>4774134532</v>
      </c>
      <c r="N35" s="196"/>
      <c r="O35" s="183">
        <v>4706046874</v>
      </c>
      <c r="P35" s="196"/>
      <c r="Q35" s="161">
        <f t="shared" si="1"/>
        <v>68087658</v>
      </c>
      <c r="R35" s="78"/>
    </row>
    <row r="36" spans="1:27" s="37" customFormat="1" ht="30" customHeight="1">
      <c r="A36" s="4" t="s">
        <v>230</v>
      </c>
      <c r="C36" s="183">
        <v>0</v>
      </c>
      <c r="E36" s="183">
        <v>0</v>
      </c>
      <c r="G36" s="183">
        <v>0</v>
      </c>
      <c r="I36" s="161">
        <f t="shared" si="0"/>
        <v>0</v>
      </c>
      <c r="J36" s="183"/>
      <c r="K36" s="183">
        <v>50000</v>
      </c>
      <c r="L36" s="183"/>
      <c r="M36" s="183">
        <v>28756286980</v>
      </c>
      <c r="N36" s="183"/>
      <c r="O36" s="183">
        <v>28555174687</v>
      </c>
      <c r="P36" s="183"/>
      <c r="Q36" s="161">
        <f t="shared" si="1"/>
        <v>201112293</v>
      </c>
    </row>
    <row r="37" spans="1:27" ht="30" customHeight="1">
      <c r="A37" s="4" t="s">
        <v>59</v>
      </c>
      <c r="B37"/>
      <c r="C37" s="183">
        <v>0</v>
      </c>
      <c r="D37" s="196"/>
      <c r="E37" s="183">
        <v>0</v>
      </c>
      <c r="F37" s="196"/>
      <c r="G37" s="183">
        <v>0</v>
      </c>
      <c r="H37" s="196"/>
      <c r="I37" s="161">
        <f t="shared" si="0"/>
        <v>0</v>
      </c>
      <c r="J37" s="196"/>
      <c r="K37" s="183">
        <v>65000</v>
      </c>
      <c r="L37" s="196"/>
      <c r="M37" s="183">
        <v>60419047063</v>
      </c>
      <c r="N37" s="196"/>
      <c r="O37" s="183">
        <v>60114102344</v>
      </c>
      <c r="P37" s="196"/>
      <c r="Q37" s="161">
        <f t="shared" si="1"/>
        <v>304944719</v>
      </c>
      <c r="R37" s="170"/>
    </row>
    <row r="38" spans="1:27" ht="30" customHeight="1" thickBot="1">
      <c r="A38" s="11" t="s">
        <v>12</v>
      </c>
      <c r="B38" s="173"/>
      <c r="C38" s="174">
        <f>SUM(C7:C37)</f>
        <v>582087</v>
      </c>
      <c r="D38" s="213"/>
      <c r="E38" s="174">
        <f>SUM(E7:E37)</f>
        <v>24167957188</v>
      </c>
      <c r="F38" s="213"/>
      <c r="G38" s="174">
        <f>SUM(G7:G37)</f>
        <v>23253855566</v>
      </c>
      <c r="H38" s="213"/>
      <c r="I38" s="246">
        <f>SUM(I7:I37)</f>
        <v>914101622</v>
      </c>
      <c r="J38" s="213"/>
      <c r="K38" s="174">
        <f>SUM(K7:K37)</f>
        <v>15566635</v>
      </c>
      <c r="L38" s="213"/>
      <c r="M38" s="174">
        <f>SUM(M7:M37)</f>
        <v>1459513445200</v>
      </c>
      <c r="N38" s="213"/>
      <c r="O38" s="174">
        <f>SUM(O7:O37)</f>
        <v>1442780146972</v>
      </c>
      <c r="P38" s="213"/>
      <c r="Q38" s="246">
        <f>SUM(Q7:Q37)</f>
        <v>16733298228</v>
      </c>
      <c r="R38" s="142"/>
    </row>
    <row r="39" spans="1:27" ht="30" customHeight="1" thickTop="1"/>
  </sheetData>
  <mergeCells count="10">
    <mergeCell ref="T6:V6"/>
    <mergeCell ref="T33:U33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46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44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199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/>
      <c r="O1"/>
      <c r="P1" s="34"/>
      <c r="Q1" s="34"/>
    </row>
    <row r="2" spans="1:17" s="12" customFormat="1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/>
      <c r="O2"/>
      <c r="P2" s="34"/>
      <c r="Q2" s="34"/>
    </row>
    <row r="3" spans="1:17" s="12" customFormat="1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P3" s="99"/>
      <c r="Q3" s="99"/>
    </row>
    <row r="4" spans="1:17" s="13" customFormat="1" ht="30" customHeight="1">
      <c r="A4" s="341" t="s">
        <v>132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12"/>
      <c r="O4" s="12"/>
      <c r="P4" s="99"/>
      <c r="Q4" s="99"/>
    </row>
    <row r="5" spans="1:17" s="12" customFormat="1" ht="25.5" customHeight="1">
      <c r="A5" s="343" t="s">
        <v>89</v>
      </c>
      <c r="C5" s="343" t="s">
        <v>99</v>
      </c>
      <c r="D5" s="343"/>
      <c r="E5" s="343"/>
      <c r="F5" s="343"/>
      <c r="G5" s="343"/>
      <c r="I5" s="343" t="str">
        <f>'درآمد سرمایه گذاری در سهام'!$M$5</f>
        <v>از ابتدای سال مالی تا پایان ماه</v>
      </c>
      <c r="J5" s="343"/>
      <c r="K5" s="343"/>
      <c r="L5" s="343"/>
      <c r="M5" s="343"/>
      <c r="N5" s="138"/>
      <c r="P5" s="99"/>
      <c r="Q5" s="99"/>
    </row>
    <row r="6" spans="1:17" s="12" customFormat="1" ht="24" customHeight="1">
      <c r="A6" s="343"/>
      <c r="C6" s="6" t="s">
        <v>129</v>
      </c>
      <c r="D6" s="26"/>
      <c r="E6" s="240" t="s">
        <v>124</v>
      </c>
      <c r="F6" s="26"/>
      <c r="G6" s="61" t="s">
        <v>130</v>
      </c>
      <c r="I6" s="6" t="s">
        <v>129</v>
      </c>
      <c r="J6" s="26"/>
      <c r="K6" s="200" t="s">
        <v>124</v>
      </c>
      <c r="L6" s="26"/>
      <c r="M6" s="61" t="s">
        <v>130</v>
      </c>
      <c r="N6" s="139"/>
      <c r="O6" s="13"/>
      <c r="P6" s="118"/>
      <c r="Q6" s="118"/>
    </row>
    <row r="7" spans="1:17" s="12" customFormat="1" ht="30" customHeight="1">
      <c r="A7" s="3" t="s">
        <v>77</v>
      </c>
      <c r="B7"/>
      <c r="C7" s="183">
        <v>62206</v>
      </c>
      <c r="D7" s="196"/>
      <c r="E7" s="241">
        <v>0</v>
      </c>
      <c r="F7" s="202"/>
      <c r="G7" s="203">
        <f t="shared" ref="G7:G18" si="0">C7-E7</f>
        <v>62206</v>
      </c>
      <c r="H7" s="202"/>
      <c r="I7" s="183">
        <v>144380</v>
      </c>
      <c r="J7" s="202"/>
      <c r="K7" s="201">
        <v>0</v>
      </c>
      <c r="L7" s="196"/>
      <c r="M7" s="184">
        <f>I7-K7</f>
        <v>144380</v>
      </c>
      <c r="N7" s="138"/>
      <c r="P7" s="99"/>
      <c r="Q7" s="99"/>
    </row>
    <row r="8" spans="1:17" s="12" customFormat="1" ht="30" customHeight="1">
      <c r="A8" s="4" t="s">
        <v>183</v>
      </c>
      <c r="B8"/>
      <c r="C8" s="183">
        <v>3009</v>
      </c>
      <c r="D8" s="196"/>
      <c r="E8" s="242">
        <v>0</v>
      </c>
      <c r="F8" s="202"/>
      <c r="G8" s="203">
        <f t="shared" si="0"/>
        <v>3009</v>
      </c>
      <c r="H8" s="202"/>
      <c r="I8" s="183">
        <v>3009</v>
      </c>
      <c r="J8" s="202"/>
      <c r="K8" s="203">
        <v>0</v>
      </c>
      <c r="L8" s="196"/>
      <c r="M8" s="183">
        <f t="shared" ref="M8:M44" si="1">I8-K8</f>
        <v>3009</v>
      </c>
      <c r="N8" s="138"/>
      <c r="P8" s="99"/>
      <c r="Q8" s="99"/>
    </row>
    <row r="9" spans="1:17" s="12" customFormat="1" ht="30" customHeight="1">
      <c r="A9" s="4" t="s">
        <v>78</v>
      </c>
      <c r="B9"/>
      <c r="C9" s="183">
        <v>1118095403</v>
      </c>
      <c r="D9" s="196"/>
      <c r="E9" s="242">
        <v>0</v>
      </c>
      <c r="F9" s="202"/>
      <c r="G9" s="203">
        <f t="shared" si="0"/>
        <v>1118095403</v>
      </c>
      <c r="H9" s="202"/>
      <c r="I9" s="183">
        <v>6184307874</v>
      </c>
      <c r="J9" s="202"/>
      <c r="K9" s="203">
        <v>0</v>
      </c>
      <c r="L9" s="196"/>
      <c r="M9" s="183">
        <f t="shared" si="1"/>
        <v>6184307874</v>
      </c>
      <c r="N9" s="138"/>
      <c r="P9" s="99"/>
      <c r="Q9" s="99"/>
    </row>
    <row r="10" spans="1:17" s="12" customFormat="1" ht="30" customHeight="1">
      <c r="A10" s="4" t="s">
        <v>235</v>
      </c>
      <c r="B10"/>
      <c r="C10" s="183">
        <v>7309</v>
      </c>
      <c r="D10" s="196"/>
      <c r="E10" s="242">
        <v>0</v>
      </c>
      <c r="F10" s="202"/>
      <c r="G10" s="203">
        <f t="shared" si="0"/>
        <v>7309</v>
      </c>
      <c r="H10" s="202"/>
      <c r="I10" s="183">
        <v>21797</v>
      </c>
      <c r="J10" s="202"/>
      <c r="K10" s="203">
        <v>0</v>
      </c>
      <c r="L10" s="196"/>
      <c r="M10" s="183">
        <f t="shared" si="1"/>
        <v>21797</v>
      </c>
      <c r="N10" s="138"/>
      <c r="P10" s="99"/>
      <c r="Q10" s="99"/>
    </row>
    <row r="11" spans="1:17" s="12" customFormat="1" ht="30" customHeight="1">
      <c r="A11" s="4" t="s">
        <v>80</v>
      </c>
      <c r="B11"/>
      <c r="C11" s="183">
        <v>49838</v>
      </c>
      <c r="D11" s="196"/>
      <c r="E11" s="242">
        <v>0</v>
      </c>
      <c r="F11" s="202"/>
      <c r="G11" s="203">
        <f t="shared" si="0"/>
        <v>49838</v>
      </c>
      <c r="H11" s="202"/>
      <c r="I11" s="183">
        <v>148724</v>
      </c>
      <c r="J11" s="202"/>
      <c r="K11" s="203">
        <v>0</v>
      </c>
      <c r="L11" s="196"/>
      <c r="M11" s="183">
        <f t="shared" si="1"/>
        <v>148724</v>
      </c>
      <c r="N11" s="138"/>
      <c r="P11" s="99"/>
      <c r="Q11" s="99"/>
    </row>
    <row r="12" spans="1:17" s="12" customFormat="1" ht="30" customHeight="1">
      <c r="A12" s="4" t="s">
        <v>81</v>
      </c>
      <c r="B12"/>
      <c r="C12" s="183">
        <v>60742</v>
      </c>
      <c r="D12" s="196"/>
      <c r="E12" s="242">
        <v>0</v>
      </c>
      <c r="F12" s="202"/>
      <c r="G12" s="203">
        <f t="shared" si="0"/>
        <v>60742</v>
      </c>
      <c r="H12" s="202"/>
      <c r="I12" s="183">
        <v>93094</v>
      </c>
      <c r="J12" s="202"/>
      <c r="K12" s="203">
        <v>0</v>
      </c>
      <c r="L12" s="196"/>
      <c r="M12" s="183">
        <f t="shared" si="1"/>
        <v>93094</v>
      </c>
      <c r="N12" s="138"/>
      <c r="P12" s="99"/>
      <c r="Q12" s="99"/>
    </row>
    <row r="13" spans="1:17" s="12" customFormat="1" ht="30" customHeight="1">
      <c r="A13" s="4" t="s">
        <v>82</v>
      </c>
      <c r="B13"/>
      <c r="C13" s="183">
        <v>7757</v>
      </c>
      <c r="D13" s="196"/>
      <c r="E13" s="242">
        <v>0</v>
      </c>
      <c r="F13" s="202"/>
      <c r="G13" s="203">
        <f t="shared" si="0"/>
        <v>7757</v>
      </c>
      <c r="H13" s="202"/>
      <c r="I13" s="183">
        <v>23173</v>
      </c>
      <c r="J13" s="202"/>
      <c r="K13" s="203">
        <v>0</v>
      </c>
      <c r="L13" s="196"/>
      <c r="M13" s="183">
        <f t="shared" si="1"/>
        <v>23173</v>
      </c>
      <c r="N13" s="138"/>
      <c r="P13" s="99"/>
      <c r="Q13" s="99"/>
    </row>
    <row r="14" spans="1:17" s="12" customFormat="1" ht="30" customHeight="1">
      <c r="A14" s="4" t="s">
        <v>83</v>
      </c>
      <c r="B14"/>
      <c r="C14" s="183">
        <v>80010</v>
      </c>
      <c r="D14" s="196"/>
      <c r="E14" s="242">
        <v>0</v>
      </c>
      <c r="F14" s="202"/>
      <c r="G14" s="203">
        <f t="shared" si="0"/>
        <v>80010</v>
      </c>
      <c r="H14" s="202"/>
      <c r="I14" s="183">
        <v>238958</v>
      </c>
      <c r="J14" s="202"/>
      <c r="K14" s="203">
        <v>0</v>
      </c>
      <c r="L14" s="196"/>
      <c r="M14" s="183">
        <f t="shared" si="1"/>
        <v>238958</v>
      </c>
      <c r="N14" s="138"/>
      <c r="P14" s="99"/>
      <c r="Q14" s="99"/>
    </row>
    <row r="15" spans="1:17" s="12" customFormat="1" ht="30" customHeight="1">
      <c r="A15" s="4" t="s">
        <v>84</v>
      </c>
      <c r="B15"/>
      <c r="C15" s="183">
        <v>9539</v>
      </c>
      <c r="D15" s="196"/>
      <c r="E15" s="242">
        <v>0</v>
      </c>
      <c r="F15" s="202"/>
      <c r="G15" s="203">
        <f t="shared" si="0"/>
        <v>9539</v>
      </c>
      <c r="H15" s="202"/>
      <c r="I15" s="183">
        <v>28497</v>
      </c>
      <c r="J15" s="202"/>
      <c r="K15" s="203">
        <v>0</v>
      </c>
      <c r="L15" s="196"/>
      <c r="M15" s="183">
        <f t="shared" si="1"/>
        <v>28497</v>
      </c>
      <c r="N15" s="138"/>
      <c r="P15" s="99"/>
      <c r="Q15" s="99"/>
    </row>
    <row r="16" spans="1:17" s="12" customFormat="1" ht="30" customHeight="1">
      <c r="A16" s="4" t="s">
        <v>85</v>
      </c>
      <c r="B16"/>
      <c r="C16" s="183">
        <v>29467</v>
      </c>
      <c r="D16" s="196"/>
      <c r="E16" s="242">
        <v>0</v>
      </c>
      <c r="F16" s="202"/>
      <c r="G16" s="203">
        <f t="shared" si="0"/>
        <v>29467</v>
      </c>
      <c r="H16" s="202"/>
      <c r="I16" s="183">
        <v>88420</v>
      </c>
      <c r="J16" s="202"/>
      <c r="K16" s="203">
        <v>0</v>
      </c>
      <c r="L16" s="196"/>
      <c r="M16" s="183">
        <f t="shared" si="1"/>
        <v>88420</v>
      </c>
      <c r="N16" s="138"/>
      <c r="P16" s="99"/>
      <c r="Q16" s="99"/>
    </row>
    <row r="17" spans="1:17" s="12" customFormat="1" ht="30" customHeight="1">
      <c r="A17" s="4" t="s">
        <v>86</v>
      </c>
      <c r="B17"/>
      <c r="C17" s="183">
        <v>53428</v>
      </c>
      <c r="D17" s="196"/>
      <c r="E17" s="242">
        <v>0</v>
      </c>
      <c r="F17" s="196"/>
      <c r="G17" s="203">
        <f t="shared" si="0"/>
        <v>53428</v>
      </c>
      <c r="H17" s="196"/>
      <c r="I17" s="183">
        <v>66520</v>
      </c>
      <c r="J17" s="196"/>
      <c r="K17" s="203">
        <v>0</v>
      </c>
      <c r="L17" s="196"/>
      <c r="M17" s="183">
        <f t="shared" si="1"/>
        <v>66520</v>
      </c>
      <c r="N17" s="138"/>
      <c r="P17" s="99"/>
      <c r="Q17" s="99"/>
    </row>
    <row r="18" spans="1:17" s="12" customFormat="1" ht="30" customHeight="1">
      <c r="A18" s="4" t="s">
        <v>87</v>
      </c>
      <c r="B18"/>
      <c r="C18" s="183">
        <v>50117</v>
      </c>
      <c r="D18" s="196"/>
      <c r="E18" s="242">
        <v>0</v>
      </c>
      <c r="F18" s="196"/>
      <c r="G18" s="203">
        <f t="shared" si="0"/>
        <v>50117</v>
      </c>
      <c r="H18" s="196"/>
      <c r="I18" s="183">
        <v>99458</v>
      </c>
      <c r="J18" s="196"/>
      <c r="K18" s="203">
        <v>0</v>
      </c>
      <c r="L18" s="196"/>
      <c r="M18" s="183">
        <f t="shared" si="1"/>
        <v>99458</v>
      </c>
      <c r="N18" s="138"/>
      <c r="P18" s="99"/>
      <c r="Q18" s="99"/>
    </row>
    <row r="19" spans="1:17" s="12" customFormat="1" ht="30" customHeight="1">
      <c r="A19" s="4" t="s">
        <v>185</v>
      </c>
      <c r="B19"/>
      <c r="C19" s="183">
        <v>250547921</v>
      </c>
      <c r="D19" s="196"/>
      <c r="E19" s="242">
        <v>-981887</v>
      </c>
      <c r="F19" s="196"/>
      <c r="G19" s="203">
        <f>C19-E19</f>
        <v>251529808</v>
      </c>
      <c r="H19" s="196"/>
      <c r="I19" s="183">
        <v>4868990492</v>
      </c>
      <c r="J19" s="196"/>
      <c r="K19" s="242">
        <v>1364914</v>
      </c>
      <c r="L19" s="196"/>
      <c r="M19" s="183">
        <f t="shared" si="1"/>
        <v>4867625578</v>
      </c>
      <c r="N19" s="138"/>
      <c r="P19" s="99"/>
      <c r="Q19" s="99"/>
    </row>
    <row r="20" spans="1:17" s="12" customFormat="1" ht="30" customHeight="1">
      <c r="A20" s="4" t="s">
        <v>186</v>
      </c>
      <c r="B20"/>
      <c r="C20" s="183">
        <v>38534</v>
      </c>
      <c r="D20" s="196"/>
      <c r="E20" s="242">
        <v>0</v>
      </c>
      <c r="F20" s="196"/>
      <c r="G20" s="203">
        <f t="shared" ref="G20:G44" si="2">C20-E20</f>
        <v>38534</v>
      </c>
      <c r="H20" s="196"/>
      <c r="I20" s="183">
        <v>117342</v>
      </c>
      <c r="J20" s="196"/>
      <c r="K20" s="203">
        <v>0</v>
      </c>
      <c r="L20" s="196"/>
      <c r="M20" s="183">
        <f t="shared" si="1"/>
        <v>117342</v>
      </c>
      <c r="N20" s="138"/>
      <c r="P20" s="99"/>
      <c r="Q20" s="99"/>
    </row>
    <row r="21" spans="1:17" s="12" customFormat="1" ht="30" customHeight="1">
      <c r="A21" s="4" t="s">
        <v>187</v>
      </c>
      <c r="B21"/>
      <c r="C21" s="183">
        <v>1127465753</v>
      </c>
      <c r="D21" s="196"/>
      <c r="E21" s="225">
        <v>-585983</v>
      </c>
      <c r="F21" s="196"/>
      <c r="G21" s="203">
        <f t="shared" si="2"/>
        <v>1128051736</v>
      </c>
      <c r="H21" s="196"/>
      <c r="I21" s="183">
        <v>3949309966</v>
      </c>
      <c r="J21" s="196"/>
      <c r="K21" s="242">
        <v>4501336</v>
      </c>
      <c r="L21" s="196"/>
      <c r="M21" s="183">
        <f t="shared" si="1"/>
        <v>3944808630</v>
      </c>
      <c r="N21" s="140"/>
      <c r="O21" s="22"/>
      <c r="P21" s="119"/>
      <c r="Q21" s="119"/>
    </row>
    <row r="22" spans="1:17" s="12" customFormat="1" ht="30" customHeight="1">
      <c r="A22" s="4" t="s">
        <v>188</v>
      </c>
      <c r="B22"/>
      <c r="C22" s="183">
        <v>3758219156</v>
      </c>
      <c r="D22" s="196"/>
      <c r="E22" s="242">
        <v>1207481</v>
      </c>
      <c r="F22" s="196"/>
      <c r="G22" s="203">
        <f t="shared" si="2"/>
        <v>3757011675</v>
      </c>
      <c r="H22" s="196"/>
      <c r="I22" s="183">
        <v>14151730054</v>
      </c>
      <c r="J22" s="196"/>
      <c r="K22" s="242">
        <v>20249481</v>
      </c>
      <c r="L22" s="196"/>
      <c r="M22" s="183">
        <f t="shared" si="1"/>
        <v>14131480573</v>
      </c>
      <c r="N22" s="141"/>
      <c r="O22"/>
      <c r="P22" s="34"/>
      <c r="Q22" s="34"/>
    </row>
    <row r="23" spans="1:17" s="12" customFormat="1" ht="30" customHeight="1">
      <c r="A23" s="4" t="s">
        <v>189</v>
      </c>
      <c r="B23"/>
      <c r="C23" s="242">
        <v>0</v>
      </c>
      <c r="D23" s="196"/>
      <c r="E23" s="242">
        <v>0</v>
      </c>
      <c r="F23" s="196"/>
      <c r="G23" s="203">
        <f t="shared" si="2"/>
        <v>0</v>
      </c>
      <c r="H23" s="196"/>
      <c r="I23" s="183">
        <v>26373333317</v>
      </c>
      <c r="J23" s="196"/>
      <c r="K23" s="242">
        <v>0</v>
      </c>
      <c r="L23" s="196"/>
      <c r="M23" s="183">
        <f t="shared" si="1"/>
        <v>26373333317</v>
      </c>
      <c r="N23" s="141"/>
      <c r="O23"/>
      <c r="P23" s="34"/>
      <c r="Q23" s="34"/>
    </row>
    <row r="24" spans="1:17" s="12" customFormat="1" ht="30" customHeight="1">
      <c r="A24" s="4" t="s">
        <v>190</v>
      </c>
      <c r="B24"/>
      <c r="C24" s="183">
        <v>1037753400</v>
      </c>
      <c r="D24" s="196"/>
      <c r="E24" s="242">
        <v>-595482</v>
      </c>
      <c r="F24" s="196"/>
      <c r="G24" s="203">
        <f t="shared" si="2"/>
        <v>1038348882</v>
      </c>
      <c r="H24" s="196"/>
      <c r="I24" s="183">
        <v>3649228800</v>
      </c>
      <c r="J24" s="196"/>
      <c r="K24" s="242">
        <v>3018401</v>
      </c>
      <c r="L24" s="196"/>
      <c r="M24" s="183">
        <f t="shared" si="1"/>
        <v>3646210399</v>
      </c>
      <c r="N24" s="141"/>
      <c r="O24"/>
      <c r="P24" s="34"/>
      <c r="Q24" s="34"/>
    </row>
    <row r="25" spans="1:17" s="12" customFormat="1" ht="30" customHeight="1">
      <c r="A25" s="4" t="s">
        <v>191</v>
      </c>
      <c r="B25"/>
      <c r="C25" s="183">
        <v>751643825</v>
      </c>
      <c r="D25" s="196"/>
      <c r="E25" s="242">
        <v>3625926</v>
      </c>
      <c r="F25" s="196"/>
      <c r="G25" s="203">
        <f t="shared" si="2"/>
        <v>748017899</v>
      </c>
      <c r="H25" s="196"/>
      <c r="I25" s="183">
        <v>9738665635</v>
      </c>
      <c r="J25" s="196"/>
      <c r="K25" s="242">
        <v>4552477</v>
      </c>
      <c r="L25" s="196"/>
      <c r="M25" s="183">
        <f t="shared" si="1"/>
        <v>9734113158</v>
      </c>
      <c r="N25"/>
      <c r="O25"/>
      <c r="P25" s="34"/>
      <c r="Q25" s="34"/>
    </row>
    <row r="26" spans="1:17" s="12" customFormat="1" ht="30" customHeight="1">
      <c r="A26" s="4" t="s">
        <v>192</v>
      </c>
      <c r="B26"/>
      <c r="C26" s="242">
        <v>0</v>
      </c>
      <c r="D26" s="196"/>
      <c r="E26" s="242">
        <v>0</v>
      </c>
      <c r="F26" s="196"/>
      <c r="G26" s="203">
        <f t="shared" si="2"/>
        <v>0</v>
      </c>
      <c r="H26" s="196"/>
      <c r="I26" s="183">
        <v>7789499355</v>
      </c>
      <c r="J26" s="196"/>
      <c r="K26" s="242">
        <v>0</v>
      </c>
      <c r="L26" s="196"/>
      <c r="M26" s="183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193</v>
      </c>
      <c r="B27"/>
      <c r="C27" s="183">
        <v>2768321897</v>
      </c>
      <c r="D27" s="196"/>
      <c r="E27" s="242">
        <v>-2420605</v>
      </c>
      <c r="F27" s="196"/>
      <c r="G27" s="203">
        <f t="shared" si="2"/>
        <v>2770742502</v>
      </c>
      <c r="H27" s="196"/>
      <c r="I27" s="183">
        <v>7604387417</v>
      </c>
      <c r="J27" s="196"/>
      <c r="K27" s="242">
        <v>683669</v>
      </c>
      <c r="L27" s="196"/>
      <c r="M27" s="183">
        <f t="shared" si="1"/>
        <v>7603703748</v>
      </c>
      <c r="N27"/>
      <c r="O27"/>
      <c r="P27" s="34"/>
      <c r="Q27" s="34"/>
    </row>
    <row r="28" spans="1:17" s="12" customFormat="1" ht="30" customHeight="1">
      <c r="A28" s="4" t="s">
        <v>194</v>
      </c>
      <c r="B28"/>
      <c r="C28" s="183">
        <v>0</v>
      </c>
      <c r="D28" s="196"/>
      <c r="E28" s="242">
        <v>0</v>
      </c>
      <c r="F28" s="196"/>
      <c r="G28" s="203">
        <f t="shared" si="2"/>
        <v>0</v>
      </c>
      <c r="H28" s="196"/>
      <c r="I28" s="183">
        <v>8576502695</v>
      </c>
      <c r="J28" s="196"/>
      <c r="K28" s="242">
        <v>8771708</v>
      </c>
      <c r="L28" s="196"/>
      <c r="M28" s="183">
        <f t="shared" si="1"/>
        <v>8567730987</v>
      </c>
      <c r="N28"/>
      <c r="O28"/>
      <c r="P28" s="34"/>
      <c r="Q28" s="34"/>
    </row>
    <row r="29" spans="1:17" s="12" customFormat="1" ht="30" customHeight="1">
      <c r="A29" s="4" t="s">
        <v>195</v>
      </c>
      <c r="B29"/>
      <c r="C29" s="183">
        <v>2044794495</v>
      </c>
      <c r="D29" s="196"/>
      <c r="E29" s="242">
        <v>-5491306</v>
      </c>
      <c r="F29" s="196"/>
      <c r="G29" s="203">
        <f t="shared" si="2"/>
        <v>2050285801</v>
      </c>
      <c r="H29" s="196"/>
      <c r="I29" s="183">
        <v>6880860015</v>
      </c>
      <c r="J29" s="196"/>
      <c r="K29" s="242">
        <v>4909721</v>
      </c>
      <c r="L29" s="196"/>
      <c r="M29" s="183">
        <f t="shared" si="1"/>
        <v>6875950294</v>
      </c>
      <c r="N29"/>
      <c r="O29"/>
      <c r="P29" s="34"/>
      <c r="Q29" s="34"/>
    </row>
    <row r="30" spans="1:17" s="12" customFormat="1" ht="30" customHeight="1">
      <c r="A30" s="4" t="s">
        <v>236</v>
      </c>
      <c r="B30"/>
      <c r="C30" s="183">
        <v>55432</v>
      </c>
      <c r="D30" s="196"/>
      <c r="E30" s="242">
        <v>0</v>
      </c>
      <c r="F30" s="196"/>
      <c r="G30" s="203">
        <f t="shared" si="2"/>
        <v>55432</v>
      </c>
      <c r="H30" s="196"/>
      <c r="I30" s="183">
        <v>152499</v>
      </c>
      <c r="J30" s="196"/>
      <c r="K30" s="242">
        <v>0</v>
      </c>
      <c r="L30" s="196"/>
      <c r="M30" s="183">
        <f t="shared" si="1"/>
        <v>152499</v>
      </c>
      <c r="N30"/>
      <c r="O30"/>
      <c r="P30" s="34"/>
      <c r="Q30" s="34"/>
    </row>
    <row r="31" spans="1:17" s="12" customFormat="1" ht="30" customHeight="1">
      <c r="A31" s="4" t="s">
        <v>212</v>
      </c>
      <c r="B31"/>
      <c r="C31" s="183">
        <v>7741931506</v>
      </c>
      <c r="D31" s="196"/>
      <c r="E31" s="242">
        <v>1485569</v>
      </c>
      <c r="F31" s="196"/>
      <c r="G31" s="203">
        <f t="shared" si="2"/>
        <v>7740445937</v>
      </c>
      <c r="H31" s="196"/>
      <c r="I31" s="183">
        <v>30074882302</v>
      </c>
      <c r="J31" s="196"/>
      <c r="K31" s="242">
        <v>2220978</v>
      </c>
      <c r="L31" s="196"/>
      <c r="M31" s="183">
        <f t="shared" si="1"/>
        <v>30072661324</v>
      </c>
      <c r="N31"/>
      <c r="O31"/>
      <c r="P31" s="34"/>
      <c r="Q31" s="34"/>
    </row>
    <row r="32" spans="1:17" s="22" customFormat="1" ht="30" customHeight="1">
      <c r="A32" s="4" t="s">
        <v>213</v>
      </c>
      <c r="B32"/>
      <c r="C32" s="183">
        <v>3758219156</v>
      </c>
      <c r="D32" s="196"/>
      <c r="E32" s="225">
        <v>-40765</v>
      </c>
      <c r="F32" s="196"/>
      <c r="G32" s="203">
        <f t="shared" si="2"/>
        <v>3758259921</v>
      </c>
      <c r="H32" s="196"/>
      <c r="I32" s="183">
        <v>11012317496</v>
      </c>
      <c r="J32" s="196"/>
      <c r="K32" s="242">
        <v>2977691</v>
      </c>
      <c r="L32" s="196"/>
      <c r="M32" s="183">
        <f t="shared" si="1"/>
        <v>11009339805</v>
      </c>
      <c r="N32"/>
      <c r="O32"/>
      <c r="P32" s="34"/>
      <c r="Q32" s="34"/>
    </row>
    <row r="33" spans="1:17" s="22" customFormat="1" ht="30" customHeight="1">
      <c r="A33" s="4" t="s">
        <v>214</v>
      </c>
      <c r="B33"/>
      <c r="C33" s="183">
        <v>6243835597</v>
      </c>
      <c r="D33" s="196"/>
      <c r="E33" s="242">
        <v>627832</v>
      </c>
      <c r="F33" s="202"/>
      <c r="G33" s="203">
        <f t="shared" si="2"/>
        <v>6243207765</v>
      </c>
      <c r="H33" s="202"/>
      <c r="I33" s="183">
        <v>15915966697</v>
      </c>
      <c r="J33" s="202"/>
      <c r="K33" s="242">
        <v>4074318</v>
      </c>
      <c r="L33" s="196"/>
      <c r="M33" s="183">
        <f t="shared" si="1"/>
        <v>15911892379</v>
      </c>
      <c r="N33"/>
      <c r="O33"/>
      <c r="P33" s="34"/>
      <c r="Q33" s="34"/>
    </row>
    <row r="34" spans="1:17" s="22" customFormat="1" ht="30" customHeight="1">
      <c r="A34" s="4" t="s">
        <v>215</v>
      </c>
      <c r="B34"/>
      <c r="C34" s="183">
        <v>695972586</v>
      </c>
      <c r="D34" s="196"/>
      <c r="E34" s="242">
        <v>0</v>
      </c>
      <c r="F34" s="196"/>
      <c r="G34" s="203">
        <f t="shared" si="2"/>
        <v>695972586</v>
      </c>
      <c r="H34" s="196"/>
      <c r="I34" s="183">
        <v>6290494425</v>
      </c>
      <c r="J34" s="196"/>
      <c r="K34" s="242">
        <v>0</v>
      </c>
      <c r="L34" s="196"/>
      <c r="M34" s="183">
        <f t="shared" si="1"/>
        <v>6290494425</v>
      </c>
      <c r="N34"/>
      <c r="O34"/>
      <c r="P34" s="34"/>
      <c r="Q34" s="34"/>
    </row>
    <row r="35" spans="1:17" s="22" customFormat="1" ht="30" customHeight="1">
      <c r="A35" s="4" t="s">
        <v>216</v>
      </c>
      <c r="B35"/>
      <c r="C35" s="183">
        <v>12954449843</v>
      </c>
      <c r="D35" s="196"/>
      <c r="E35" s="225">
        <v>-1838203</v>
      </c>
      <c r="F35" s="196"/>
      <c r="G35" s="203">
        <f t="shared" si="2"/>
        <v>12956288046</v>
      </c>
      <c r="H35" s="196"/>
      <c r="I35" s="183">
        <v>37052810483</v>
      </c>
      <c r="J35" s="196"/>
      <c r="K35" s="242">
        <v>79388825</v>
      </c>
      <c r="L35" s="196"/>
      <c r="M35" s="183">
        <f t="shared" si="1"/>
        <v>36973421658</v>
      </c>
      <c r="N35"/>
      <c r="O35"/>
      <c r="P35" s="34"/>
      <c r="Q35" s="34"/>
    </row>
    <row r="36" spans="1:17" s="22" customFormat="1" ht="30" customHeight="1">
      <c r="A36" s="4" t="s">
        <v>255</v>
      </c>
      <c r="B36"/>
      <c r="C36" s="183">
        <v>15815068491</v>
      </c>
      <c r="D36" s="196"/>
      <c r="E36" s="242">
        <v>1345024</v>
      </c>
      <c r="F36" s="196"/>
      <c r="G36" s="203">
        <f t="shared" si="2"/>
        <v>15813723467</v>
      </c>
      <c r="H36" s="196"/>
      <c r="I36" s="183">
        <v>27502226947</v>
      </c>
      <c r="J36" s="196"/>
      <c r="K36" s="242">
        <v>9764503</v>
      </c>
      <c r="L36" s="196"/>
      <c r="M36" s="183">
        <f t="shared" si="1"/>
        <v>27492462444</v>
      </c>
      <c r="N36"/>
      <c r="O36"/>
      <c r="P36" s="34"/>
      <c r="Q36" s="34"/>
    </row>
    <row r="37" spans="1:17" s="22" customFormat="1" ht="30" customHeight="1">
      <c r="A37" s="4" t="s">
        <v>256</v>
      </c>
      <c r="B37"/>
      <c r="C37" s="183">
        <v>12527397259</v>
      </c>
      <c r="D37" s="196"/>
      <c r="E37" s="225">
        <v>-16201</v>
      </c>
      <c r="F37" s="196"/>
      <c r="G37" s="203">
        <f t="shared" si="2"/>
        <v>12527413460</v>
      </c>
      <c r="H37" s="196"/>
      <c r="I37" s="183">
        <v>24214555715</v>
      </c>
      <c r="J37" s="196"/>
      <c r="K37" s="242">
        <v>8209586</v>
      </c>
      <c r="L37" s="196"/>
      <c r="M37" s="183">
        <f t="shared" si="1"/>
        <v>24206346129</v>
      </c>
      <c r="N37"/>
      <c r="O37"/>
      <c r="P37" s="34"/>
      <c r="Q37" s="34"/>
    </row>
    <row r="38" spans="1:17" s="22" customFormat="1" ht="30" customHeight="1">
      <c r="A38" s="4" t="s">
        <v>257</v>
      </c>
      <c r="B38"/>
      <c r="C38" s="183">
        <v>6263698614</v>
      </c>
      <c r="D38" s="196"/>
      <c r="E38" s="242">
        <v>9427627</v>
      </c>
      <c r="F38" s="196"/>
      <c r="G38" s="203">
        <f t="shared" si="2"/>
        <v>6254270987</v>
      </c>
      <c r="H38" s="196"/>
      <c r="I38" s="183">
        <v>10696758718</v>
      </c>
      <c r="J38" s="196"/>
      <c r="K38" s="242">
        <v>37829250</v>
      </c>
      <c r="L38" s="196"/>
      <c r="M38" s="183">
        <f t="shared" si="1"/>
        <v>10658929468</v>
      </c>
      <c r="N38"/>
      <c r="O38"/>
      <c r="P38" s="34"/>
      <c r="Q38" s="34"/>
    </row>
    <row r="39" spans="1:17" s="22" customFormat="1" ht="30" customHeight="1">
      <c r="A39" s="4" t="s">
        <v>258</v>
      </c>
      <c r="B39"/>
      <c r="C39" s="183">
        <v>6263698614</v>
      </c>
      <c r="D39" s="196"/>
      <c r="E39" s="242">
        <v>5347512</v>
      </c>
      <c r="F39" s="196"/>
      <c r="G39" s="203">
        <f t="shared" si="2"/>
        <v>6258351102</v>
      </c>
      <c r="H39" s="196"/>
      <c r="I39" s="183">
        <v>10696758718</v>
      </c>
      <c r="J39" s="196"/>
      <c r="K39" s="242">
        <v>33749135</v>
      </c>
      <c r="L39" s="196"/>
      <c r="M39" s="183">
        <f t="shared" si="1"/>
        <v>10663009583</v>
      </c>
      <c r="N39"/>
      <c r="O39"/>
      <c r="P39" s="34"/>
      <c r="Q39" s="34"/>
    </row>
    <row r="40" spans="1:17" s="22" customFormat="1" ht="30" customHeight="1">
      <c r="A40" s="4" t="s">
        <v>252</v>
      </c>
      <c r="B40"/>
      <c r="C40" s="183">
        <v>41918</v>
      </c>
      <c r="D40" s="196"/>
      <c r="E40" s="242">
        <v>0</v>
      </c>
      <c r="F40" s="196"/>
      <c r="G40" s="203">
        <f t="shared" si="2"/>
        <v>41918</v>
      </c>
      <c r="H40" s="196"/>
      <c r="I40" s="183">
        <v>41918</v>
      </c>
      <c r="J40" s="196"/>
      <c r="K40" s="242">
        <v>0</v>
      </c>
      <c r="L40" s="196"/>
      <c r="M40" s="183">
        <f t="shared" si="1"/>
        <v>41918</v>
      </c>
      <c r="N40"/>
      <c r="O40"/>
      <c r="P40" s="34"/>
      <c r="Q40" s="34"/>
    </row>
    <row r="41" spans="1:17" s="22" customFormat="1" ht="30" customHeight="1">
      <c r="A41" s="4" t="s">
        <v>262</v>
      </c>
      <c r="B41"/>
      <c r="C41" s="183">
        <v>24562527384</v>
      </c>
      <c r="D41" s="196"/>
      <c r="E41" s="242">
        <v>31819740</v>
      </c>
      <c r="F41" s="196"/>
      <c r="G41" s="203">
        <f t="shared" si="2"/>
        <v>24530707644</v>
      </c>
      <c r="H41" s="196"/>
      <c r="I41" s="183">
        <v>34062527376</v>
      </c>
      <c r="J41" s="196"/>
      <c r="K41" s="242">
        <v>172213829</v>
      </c>
      <c r="L41" s="196"/>
      <c r="M41" s="183">
        <f t="shared" si="1"/>
        <v>33890313547</v>
      </c>
      <c r="N41"/>
      <c r="O41"/>
      <c r="P41" s="34"/>
      <c r="Q41" s="34"/>
    </row>
    <row r="42" spans="1:17" s="22" customFormat="1" ht="30" customHeight="1">
      <c r="A42" s="4" t="s">
        <v>259</v>
      </c>
      <c r="B42"/>
      <c r="C42" s="183">
        <v>1253424630</v>
      </c>
      <c r="D42" s="196"/>
      <c r="E42" s="242">
        <v>1175352</v>
      </c>
      <c r="F42" s="196"/>
      <c r="G42" s="203">
        <f t="shared" si="2"/>
        <v>1252249278</v>
      </c>
      <c r="H42" s="196"/>
      <c r="I42" s="183">
        <v>1711757956</v>
      </c>
      <c r="J42" s="196"/>
      <c r="K42" s="242">
        <v>8319186</v>
      </c>
      <c r="L42" s="196"/>
      <c r="M42" s="183">
        <f t="shared" si="1"/>
        <v>1703438770</v>
      </c>
      <c r="N42"/>
      <c r="O42"/>
      <c r="P42" s="34"/>
      <c r="Q42" s="34"/>
    </row>
    <row r="43" spans="1:17" s="22" customFormat="1" ht="30" customHeight="1">
      <c r="A43" s="4" t="s">
        <v>283</v>
      </c>
      <c r="B43"/>
      <c r="C43" s="183">
        <v>1504109586</v>
      </c>
      <c r="D43" s="196"/>
      <c r="E43" s="242">
        <v>30778492</v>
      </c>
      <c r="F43" s="196"/>
      <c r="G43" s="203">
        <f t="shared" si="2"/>
        <v>1473331094</v>
      </c>
      <c r="H43" s="196"/>
      <c r="I43" s="183">
        <v>1504109586</v>
      </c>
      <c r="J43" s="196"/>
      <c r="K43" s="242">
        <v>30778492</v>
      </c>
      <c r="L43" s="196"/>
      <c r="M43" s="183">
        <f t="shared" si="1"/>
        <v>1473331094</v>
      </c>
      <c r="N43"/>
      <c r="O43"/>
      <c r="P43" s="34"/>
      <c r="Q43" s="34"/>
    </row>
    <row r="44" spans="1:17" s="22" customFormat="1" ht="30" customHeight="1">
      <c r="A44" s="4" t="s">
        <v>284</v>
      </c>
      <c r="B44"/>
      <c r="C44" s="183">
        <v>1002739724</v>
      </c>
      <c r="D44" s="196"/>
      <c r="E44" s="225">
        <v>22124296</v>
      </c>
      <c r="F44" s="196"/>
      <c r="G44" s="203">
        <f t="shared" si="2"/>
        <v>980615428</v>
      </c>
      <c r="H44" s="196"/>
      <c r="I44" s="183">
        <v>1002739724</v>
      </c>
      <c r="J44" s="196"/>
      <c r="K44" s="242">
        <v>22124296</v>
      </c>
      <c r="L44" s="196"/>
      <c r="M44" s="183">
        <f t="shared" si="1"/>
        <v>980615428</v>
      </c>
      <c r="N44"/>
      <c r="O44"/>
      <c r="P44" s="34"/>
      <c r="Q44" s="34"/>
    </row>
    <row r="45" spans="1:17" ht="27.75" customHeight="1" thickBot="1">
      <c r="A45" s="11" t="s">
        <v>12</v>
      </c>
      <c r="C45" s="180">
        <f>SUM(C7:C44)</f>
        <v>113444464146</v>
      </c>
      <c r="D45" s="204">
        <f>SUM(D7:D42)</f>
        <v>0</v>
      </c>
      <c r="E45" s="243">
        <f t="shared" ref="E45:M45" si="3">SUM(E7:E44)</f>
        <v>96994419</v>
      </c>
      <c r="F45" s="204">
        <f t="shared" si="3"/>
        <v>0</v>
      </c>
      <c r="G45" s="180">
        <f>SUM(G7:G44)</f>
        <v>113347469727</v>
      </c>
      <c r="H45" s="204">
        <f t="shared" si="3"/>
        <v>0</v>
      </c>
      <c r="I45" s="180">
        <f t="shared" si="3"/>
        <v>311505989552</v>
      </c>
      <c r="J45" s="204">
        <f t="shared" si="3"/>
        <v>0</v>
      </c>
      <c r="K45" s="243">
        <f t="shared" si="3"/>
        <v>459701796</v>
      </c>
      <c r="L45" s="204">
        <f t="shared" si="3"/>
        <v>0</v>
      </c>
      <c r="M45" s="180">
        <f t="shared" si="3"/>
        <v>311046287756</v>
      </c>
    </row>
    <row r="46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2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8.140625" style="12" bestFit="1" customWidth="1"/>
    <col min="10" max="10" width="1.28515625" style="12" customWidth="1"/>
    <col min="11" max="11" width="11.140625" style="12" customWidth="1"/>
    <col min="12" max="12" width="1.28515625" style="12" customWidth="1"/>
    <col min="13" max="13" width="17" style="12" customWidth="1"/>
    <col min="14" max="14" width="1" style="12" customWidth="1"/>
    <col min="15" max="15" width="16" style="12" customWidth="1"/>
    <col min="16" max="16" width="1.28515625" style="12" customWidth="1"/>
    <col min="17" max="17" width="18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6.140625" style="54" bestFit="1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7.5703125" style="54" bestFit="1" customWidth="1"/>
    <col min="26" max="26" width="1.28515625" style="54" customWidth="1"/>
    <col min="27" max="27" width="20.5703125" style="54" bestFit="1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</row>
    <row r="2" spans="1:30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</row>
    <row r="3" spans="1:30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</row>
    <row r="4" spans="1:30" s="13" customFormat="1" ht="25.5">
      <c r="A4" s="341" t="s">
        <v>144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D4" s="44"/>
    </row>
    <row r="5" spans="1:30" s="13" customFormat="1" ht="25.5">
      <c r="A5" s="341" t="s">
        <v>145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D5" s="44"/>
    </row>
    <row r="6" spans="1:30" ht="24" customHeight="1">
      <c r="E6" s="343" t="s">
        <v>240</v>
      </c>
      <c r="F6" s="343"/>
      <c r="G6" s="343"/>
      <c r="H6" s="343"/>
      <c r="I6" s="343"/>
      <c r="J6" s="14"/>
      <c r="K6" s="343" t="s">
        <v>2</v>
      </c>
      <c r="L6" s="343"/>
      <c r="M6" s="343"/>
      <c r="N6" s="343"/>
      <c r="O6" s="343"/>
      <c r="P6" s="343"/>
      <c r="Q6" s="343"/>
      <c r="R6" s="14"/>
      <c r="S6" s="343" t="s">
        <v>279</v>
      </c>
      <c r="T6" s="343"/>
      <c r="U6" s="343"/>
      <c r="V6" s="343"/>
      <c r="W6" s="343"/>
      <c r="X6" s="343"/>
      <c r="Y6" s="343"/>
      <c r="Z6" s="343"/>
      <c r="AA6" s="343"/>
    </row>
    <row r="7" spans="1:30" ht="21.75" customHeight="1">
      <c r="E7" s="15"/>
      <c r="F7" s="15"/>
      <c r="G7" s="15"/>
      <c r="H7" s="15"/>
      <c r="I7" s="15"/>
      <c r="J7" s="14"/>
      <c r="K7" s="344" t="s">
        <v>3</v>
      </c>
      <c r="L7" s="344"/>
      <c r="M7" s="344"/>
      <c r="N7" s="15"/>
      <c r="O7" s="344" t="s">
        <v>4</v>
      </c>
      <c r="P7" s="344"/>
      <c r="Q7" s="344"/>
      <c r="R7" s="14"/>
      <c r="S7" s="15"/>
      <c r="T7" s="15"/>
      <c r="U7" s="96"/>
      <c r="V7" s="96"/>
      <c r="W7" s="96"/>
      <c r="X7" s="96"/>
      <c r="Y7" s="96"/>
      <c r="Z7" s="96"/>
      <c r="AA7" s="96"/>
    </row>
    <row r="8" spans="1:30" ht="27" customHeight="1">
      <c r="A8" s="343" t="s">
        <v>5</v>
      </c>
      <c r="B8" s="343"/>
      <c r="C8" s="343"/>
      <c r="E8" s="17" t="s">
        <v>6</v>
      </c>
      <c r="F8" s="14"/>
      <c r="G8" s="1" t="s">
        <v>7</v>
      </c>
      <c r="H8" s="14"/>
      <c r="I8" s="1" t="s">
        <v>8</v>
      </c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1" t="s">
        <v>6</v>
      </c>
      <c r="T8" s="14"/>
      <c r="U8" s="60" t="s">
        <v>10</v>
      </c>
      <c r="V8" s="62"/>
      <c r="W8" s="60" t="s">
        <v>7</v>
      </c>
      <c r="X8" s="62"/>
      <c r="Y8" s="60" t="s">
        <v>8</v>
      </c>
      <c r="Z8" s="62"/>
      <c r="AA8" s="60" t="s">
        <v>11</v>
      </c>
    </row>
    <row r="9" spans="1:30" s="23" customFormat="1" ht="35.1" customHeight="1">
      <c r="A9" s="350" t="s">
        <v>280</v>
      </c>
      <c r="B9" s="350"/>
      <c r="C9" s="350"/>
      <c r="E9" s="42">
        <v>0</v>
      </c>
      <c r="F9" s="77"/>
      <c r="G9" s="42">
        <v>0</v>
      </c>
      <c r="I9" s="42">
        <v>0</v>
      </c>
      <c r="K9" s="24">
        <v>548457</v>
      </c>
      <c r="M9" s="24">
        <v>3739944143</v>
      </c>
      <c r="O9" s="24">
        <v>548457</v>
      </c>
      <c r="Q9" s="24">
        <v>3810903853</v>
      </c>
      <c r="S9" s="24">
        <f t="shared" ref="S9:S11" si="0">E9+K9-O9</f>
        <v>0</v>
      </c>
      <c r="U9" s="42">
        <v>0</v>
      </c>
      <c r="V9" s="77"/>
      <c r="W9" s="42">
        <v>0</v>
      </c>
      <c r="X9" s="77"/>
      <c r="Y9" s="42">
        <f t="shared" ref="Y9:Y10" si="1">S9*U9*(1-0.00595)</f>
        <v>0</v>
      </c>
      <c r="Z9" s="77"/>
      <c r="AA9" s="89">
        <f>Y9/10691989931381</f>
        <v>0</v>
      </c>
      <c r="AC9" s="43"/>
      <c r="AD9" s="94"/>
    </row>
    <row r="10" spans="1:30" s="23" customFormat="1" ht="35.1" customHeight="1">
      <c r="A10" s="349" t="s">
        <v>281</v>
      </c>
      <c r="B10" s="349"/>
      <c r="C10" s="349"/>
      <c r="E10" s="42">
        <v>0</v>
      </c>
      <c r="F10" s="77"/>
      <c r="G10" s="42">
        <v>0</v>
      </c>
      <c r="I10" s="42">
        <v>0</v>
      </c>
      <c r="K10" s="24">
        <v>906</v>
      </c>
      <c r="M10" s="24">
        <v>1120830</v>
      </c>
      <c r="O10" s="24">
        <v>0</v>
      </c>
      <c r="Q10" s="24">
        <v>0</v>
      </c>
      <c r="S10" s="24">
        <f t="shared" si="0"/>
        <v>906</v>
      </c>
      <c r="U10" s="42">
        <v>1390</v>
      </c>
      <c r="V10" s="77"/>
      <c r="W10" s="24">
        <v>1120830</v>
      </c>
      <c r="X10" s="77"/>
      <c r="Y10" s="42">
        <f t="shared" si="1"/>
        <v>1251846.9269999999</v>
      </c>
      <c r="Z10" s="77"/>
      <c r="AA10" s="89">
        <f>Y10/10691989931381</f>
        <v>1.1708268853918652E-7</v>
      </c>
      <c r="AC10" s="43"/>
      <c r="AD10" s="94"/>
    </row>
    <row r="11" spans="1:30" s="23" customFormat="1" ht="35.1" customHeight="1">
      <c r="A11" s="349" t="s">
        <v>241</v>
      </c>
      <c r="B11" s="349"/>
      <c r="C11" s="349"/>
      <c r="E11" s="42">
        <v>1</v>
      </c>
      <c r="F11" s="77"/>
      <c r="G11" s="42">
        <v>54827</v>
      </c>
      <c r="I11" s="42">
        <v>63788</v>
      </c>
      <c r="K11" s="24">
        <v>0</v>
      </c>
      <c r="M11" s="24">
        <v>0</v>
      </c>
      <c r="O11" s="24">
        <v>1</v>
      </c>
      <c r="Q11" s="24">
        <v>71594</v>
      </c>
      <c r="S11" s="24">
        <f t="shared" si="0"/>
        <v>0</v>
      </c>
      <c r="U11" s="42">
        <v>0</v>
      </c>
      <c r="V11" s="77"/>
      <c r="W11" s="42">
        <v>0</v>
      </c>
      <c r="X11" s="77"/>
      <c r="Y11" s="42">
        <f>S11*U11*(1-0.00595)</f>
        <v>0</v>
      </c>
      <c r="Z11" s="77"/>
      <c r="AA11" s="89">
        <f>Y11/10691989931381</f>
        <v>0</v>
      </c>
      <c r="AC11" s="43"/>
      <c r="AD11" s="94"/>
    </row>
    <row r="12" spans="1:30" s="25" customFormat="1" ht="35.1" customHeight="1" thickBot="1">
      <c r="A12" s="342" t="s">
        <v>12</v>
      </c>
      <c r="B12" s="342"/>
      <c r="C12" s="342"/>
      <c r="D12" s="11"/>
      <c r="E12" s="100">
        <f>SUM(E9:E11)</f>
        <v>1</v>
      </c>
      <c r="G12" s="100">
        <f>SUM(G9:G11)</f>
        <v>54827</v>
      </c>
      <c r="I12" s="100">
        <f>SUM(I9:I11)</f>
        <v>63788</v>
      </c>
      <c r="K12" s="100">
        <f>SUM(K9:K11)</f>
        <v>549363</v>
      </c>
      <c r="M12" s="100">
        <f>SUM(M9:M11)</f>
        <v>3741064973</v>
      </c>
      <c r="O12" s="103">
        <f>SUM(O9:O11)</f>
        <v>548458</v>
      </c>
      <c r="Q12" s="100">
        <f>SUM(Q9:Q11)</f>
        <v>3810975447</v>
      </c>
      <c r="S12" s="100">
        <f>SUM(S9:S11)</f>
        <v>906</v>
      </c>
      <c r="U12" s="169"/>
      <c r="V12" s="92"/>
      <c r="W12" s="101">
        <f>SUM(W9:W11)</f>
        <v>1120830</v>
      </c>
      <c r="X12" s="92"/>
      <c r="Y12" s="101">
        <f>SUM(Y9:Y11)</f>
        <v>1251846.9269999999</v>
      </c>
      <c r="Z12" s="92"/>
      <c r="AA12" s="102">
        <f>SUM(AA9:AA11)</f>
        <v>1.1708268853918652E-7</v>
      </c>
      <c r="AD12" s="95"/>
    </row>
    <row r="13" spans="1:30" ht="15.75" thickTop="1"/>
    <row r="18" spans="3:27" ht="15.75">
      <c r="C18" s="164"/>
      <c r="D18" s="164"/>
      <c r="E18" s="164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76"/>
      <c r="S18" s="347"/>
      <c r="T18" s="347"/>
      <c r="U18" s="345"/>
      <c r="V18" s="346"/>
    </row>
    <row r="20" spans="3:27">
      <c r="Q20" s="98"/>
      <c r="AA20" s="97"/>
    </row>
    <row r="21" spans="3:27">
      <c r="M21" s="348"/>
      <c r="N21" s="348"/>
      <c r="O21" s="348"/>
      <c r="Q21" s="99"/>
    </row>
    <row r="22" spans="3:27">
      <c r="M22" s="99"/>
    </row>
  </sheetData>
  <mergeCells count="22">
    <mergeCell ref="M21:O21"/>
    <mergeCell ref="S18:T18"/>
    <mergeCell ref="A11:C11"/>
    <mergeCell ref="A9:C9"/>
    <mergeCell ref="A10:C10"/>
    <mergeCell ref="U18:V18"/>
    <mergeCell ref="F18:H18"/>
    <mergeCell ref="I18:J18"/>
    <mergeCell ref="K18:M18"/>
    <mergeCell ref="N18:Q18"/>
    <mergeCell ref="A5:AA5"/>
    <mergeCell ref="A12:C12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</mergeCells>
  <pageMargins left="0.39" right="0.39" top="0.39" bottom="0.39" header="0" footer="0"/>
  <pageSetup scale="56" fitToHeight="0" orientation="landscape" r:id="rId1"/>
  <ignoredErrors>
    <ignoredError sqref="F12 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5"/>
  <sheetViews>
    <sheetView rightToLeft="1" view="pageBreakPreview" zoomScale="80" zoomScaleNormal="100" zoomScaleSheetLayoutView="80" workbookViewId="0">
      <selection activeCell="V27" sqref="V27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bestFit="1" customWidth="1"/>
    <col min="19" max="19" width="1.28515625" style="54" customWidth="1"/>
    <col min="20" max="20" width="20.7109375" style="54" bestFit="1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bestFit="1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bestFit="1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160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</row>
    <row r="2" spans="1:41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</row>
    <row r="3" spans="1:41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N3" s="71"/>
    </row>
    <row r="4" spans="1:41" s="13" customFormat="1" ht="30" customHeight="1">
      <c r="A4" s="341" t="s">
        <v>149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O4" s="44"/>
    </row>
    <row r="5" spans="1:41" ht="30" customHeight="1">
      <c r="A5" s="343" t="s">
        <v>29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51" t="s">
        <v>240</v>
      </c>
      <c r="Q5" s="351"/>
      <c r="R5" s="351"/>
      <c r="S5" s="351"/>
      <c r="T5" s="351"/>
      <c r="V5" s="352" t="s">
        <v>2</v>
      </c>
      <c r="W5" s="352"/>
      <c r="X5" s="352"/>
      <c r="Y5" s="352"/>
      <c r="Z5" s="352"/>
      <c r="AA5" s="352"/>
      <c r="AB5" s="352"/>
      <c r="AD5" s="343" t="s">
        <v>279</v>
      </c>
      <c r="AE5" s="343"/>
      <c r="AF5" s="343"/>
      <c r="AG5" s="343"/>
      <c r="AH5" s="343"/>
      <c r="AI5" s="343"/>
      <c r="AJ5" s="343"/>
      <c r="AK5" s="343"/>
      <c r="AL5" s="343"/>
    </row>
    <row r="6" spans="1:41" ht="30" customHeight="1">
      <c r="A6" s="26"/>
      <c r="B6" s="26"/>
      <c r="C6" s="26"/>
      <c r="D6" s="356" t="s">
        <v>31</v>
      </c>
      <c r="E6" s="80"/>
      <c r="F6" s="356" t="s">
        <v>32</v>
      </c>
      <c r="G6" s="80"/>
      <c r="H6" s="356" t="s">
        <v>33</v>
      </c>
      <c r="I6" s="80"/>
      <c r="J6" s="358" t="s">
        <v>34</v>
      </c>
      <c r="K6" s="80"/>
      <c r="L6" s="356" t="s">
        <v>35</v>
      </c>
      <c r="M6" s="80"/>
      <c r="N6" s="358" t="s">
        <v>17</v>
      </c>
      <c r="O6" s="80"/>
      <c r="P6" s="358" t="s">
        <v>6</v>
      </c>
      <c r="Q6" s="80"/>
      <c r="R6" s="358" t="s">
        <v>7</v>
      </c>
      <c r="S6" s="80"/>
      <c r="T6" s="358" t="s">
        <v>8</v>
      </c>
      <c r="V6" s="353" t="s">
        <v>3</v>
      </c>
      <c r="W6" s="353"/>
      <c r="X6" s="353"/>
      <c r="Y6" s="80"/>
      <c r="Z6" s="353" t="s">
        <v>4</v>
      </c>
      <c r="AA6" s="353"/>
      <c r="AB6" s="353"/>
      <c r="AD6" s="80"/>
      <c r="AE6" s="26"/>
      <c r="AF6" s="80"/>
      <c r="AG6" s="80"/>
      <c r="AH6" s="80"/>
      <c r="AI6" s="80"/>
      <c r="AJ6" s="80"/>
      <c r="AK6" s="26"/>
      <c r="AL6" s="158"/>
    </row>
    <row r="7" spans="1:41" ht="40.5" customHeight="1">
      <c r="A7" s="343" t="s">
        <v>30</v>
      </c>
      <c r="B7" s="343"/>
      <c r="D7" s="357"/>
      <c r="F7" s="357"/>
      <c r="H7" s="357"/>
      <c r="J7" s="359"/>
      <c r="L7" s="357"/>
      <c r="N7" s="359"/>
      <c r="P7" s="359"/>
      <c r="R7" s="359"/>
      <c r="T7" s="359"/>
      <c r="V7" s="81" t="s">
        <v>6</v>
      </c>
      <c r="W7" s="80"/>
      <c r="X7" s="81" t="s">
        <v>7</v>
      </c>
      <c r="Z7" s="81" t="s">
        <v>6</v>
      </c>
      <c r="AA7" s="80"/>
      <c r="AB7" s="81" t="s">
        <v>9</v>
      </c>
      <c r="AD7" s="60" t="s">
        <v>6</v>
      </c>
      <c r="AF7" s="166" t="s">
        <v>10</v>
      </c>
      <c r="AH7" s="60" t="s">
        <v>7</v>
      </c>
      <c r="AJ7" s="60" t="s">
        <v>8</v>
      </c>
      <c r="AL7" s="159" t="s">
        <v>11</v>
      </c>
    </row>
    <row r="8" spans="1:41" s="54" customFormat="1" ht="30" customHeight="1">
      <c r="A8" s="354" t="s">
        <v>36</v>
      </c>
      <c r="B8" s="354"/>
      <c r="D8" s="121" t="s">
        <v>37</v>
      </c>
      <c r="E8" s="62"/>
      <c r="F8" s="121" t="s">
        <v>37</v>
      </c>
      <c r="G8" s="62"/>
      <c r="H8" s="121" t="s">
        <v>38</v>
      </c>
      <c r="I8" s="62"/>
      <c r="J8" s="121" t="s">
        <v>39</v>
      </c>
      <c r="L8" s="122">
        <v>0</v>
      </c>
      <c r="M8" s="123"/>
      <c r="N8" s="122">
        <v>0</v>
      </c>
      <c r="P8" s="112">
        <v>579209</v>
      </c>
      <c r="Q8" s="62"/>
      <c r="R8" s="112">
        <v>351973547966</v>
      </c>
      <c r="S8" s="62"/>
      <c r="T8" s="112">
        <v>367731051664.15625</v>
      </c>
      <c r="U8" s="62"/>
      <c r="V8" s="115">
        <v>0</v>
      </c>
      <c r="W8" s="155"/>
      <c r="X8" s="156">
        <v>0</v>
      </c>
      <c r="Y8" s="88"/>
      <c r="Z8" s="115">
        <v>7000</v>
      </c>
      <c r="AA8" s="155"/>
      <c r="AB8" s="115">
        <v>4499184376</v>
      </c>
      <c r="AC8" s="62"/>
      <c r="AD8" s="112">
        <f>P8+V8-Z8</f>
        <v>572209</v>
      </c>
      <c r="AE8" s="62"/>
      <c r="AF8" s="168">
        <v>648010</v>
      </c>
      <c r="AG8" s="62"/>
      <c r="AH8" s="112">
        <v>347719790107</v>
      </c>
      <c r="AI8" s="62"/>
      <c r="AJ8" s="112">
        <f>AF8*AD8*(1-0.00018125)</f>
        <v>370729947105.82117</v>
      </c>
      <c r="AK8" s="62"/>
      <c r="AL8" s="89">
        <f>AJ8/10691989931381</f>
        <v>3.4673615434085703E-2</v>
      </c>
      <c r="AN8" s="97"/>
      <c r="AO8" s="273"/>
    </row>
    <row r="9" spans="1:41" s="54" customFormat="1" ht="30" customHeight="1">
      <c r="A9" s="355" t="s">
        <v>40</v>
      </c>
      <c r="B9" s="355"/>
      <c r="D9" s="124" t="s">
        <v>37</v>
      </c>
      <c r="E9" s="62"/>
      <c r="F9" s="124" t="s">
        <v>37</v>
      </c>
      <c r="G9" s="62"/>
      <c r="H9" s="124" t="s">
        <v>38</v>
      </c>
      <c r="I9" s="62"/>
      <c r="J9" s="124" t="s">
        <v>41</v>
      </c>
      <c r="L9" s="125">
        <v>0</v>
      </c>
      <c r="M9" s="123"/>
      <c r="N9" s="125">
        <v>0</v>
      </c>
      <c r="P9" s="113">
        <v>622146</v>
      </c>
      <c r="Q9" s="62"/>
      <c r="R9" s="113">
        <v>344024253381</v>
      </c>
      <c r="S9" s="62"/>
      <c r="T9" s="113">
        <v>360779276901.75</v>
      </c>
      <c r="U9" s="62"/>
      <c r="V9" s="156">
        <v>0</v>
      </c>
      <c r="W9" s="155"/>
      <c r="X9" s="156">
        <v>0</v>
      </c>
      <c r="Y9" s="88"/>
      <c r="Z9" s="156">
        <v>17000</v>
      </c>
      <c r="AA9" s="155"/>
      <c r="AB9" s="156">
        <v>10046828686</v>
      </c>
      <c r="AC9" s="62"/>
      <c r="AD9" s="113">
        <f>P9+V9-Z9</f>
        <v>605146</v>
      </c>
      <c r="AE9" s="62"/>
      <c r="AF9" s="272">
        <v>602210</v>
      </c>
      <c r="AG9" s="62"/>
      <c r="AH9" s="113">
        <v>334623867768</v>
      </c>
      <c r="AI9" s="62"/>
      <c r="AJ9" s="113">
        <v>364358920634</v>
      </c>
      <c r="AK9" s="62"/>
      <c r="AL9" s="89">
        <f t="shared" ref="AL9:AL24" si="0">AJ9/10691989931381</f>
        <v>3.407774632901648E-2</v>
      </c>
      <c r="AN9" s="97"/>
      <c r="AO9" s="273"/>
    </row>
    <row r="10" spans="1:41" s="54" customFormat="1" ht="30" customHeight="1">
      <c r="A10" s="355" t="s">
        <v>42</v>
      </c>
      <c r="B10" s="355"/>
      <c r="D10" s="124" t="s">
        <v>37</v>
      </c>
      <c r="E10" s="62"/>
      <c r="F10" s="124" t="s">
        <v>37</v>
      </c>
      <c r="G10" s="62"/>
      <c r="H10" s="124" t="s">
        <v>43</v>
      </c>
      <c r="I10" s="62"/>
      <c r="J10" s="124" t="s">
        <v>44</v>
      </c>
      <c r="L10" s="125">
        <v>0</v>
      </c>
      <c r="M10" s="123"/>
      <c r="N10" s="125">
        <v>0</v>
      </c>
      <c r="P10" s="113">
        <v>205088</v>
      </c>
      <c r="Q10" s="62"/>
      <c r="R10" s="113">
        <v>131995465347</v>
      </c>
      <c r="S10" s="62"/>
      <c r="T10" s="113">
        <v>141562990496.564</v>
      </c>
      <c r="U10" s="62"/>
      <c r="V10" s="156">
        <v>0</v>
      </c>
      <c r="W10" s="155"/>
      <c r="X10" s="156">
        <v>0</v>
      </c>
      <c r="Y10" s="88"/>
      <c r="Z10" s="156">
        <v>0</v>
      </c>
      <c r="AA10" s="155"/>
      <c r="AB10" s="156">
        <v>0</v>
      </c>
      <c r="AC10" s="62"/>
      <c r="AD10" s="113">
        <f>P10+V10-Z10</f>
        <v>205088</v>
      </c>
      <c r="AE10" s="62"/>
      <c r="AF10" s="272">
        <v>713130</v>
      </c>
      <c r="AG10" s="62"/>
      <c r="AH10" s="113">
        <v>131995465347</v>
      </c>
      <c r="AI10" s="62"/>
      <c r="AJ10" s="113">
        <v>146227896829</v>
      </c>
      <c r="AK10" s="62"/>
      <c r="AL10" s="89">
        <f t="shared" si="0"/>
        <v>1.3676396794933467E-2</v>
      </c>
      <c r="AN10" s="97"/>
      <c r="AO10" s="273"/>
    </row>
    <row r="11" spans="1:41" s="54" customFormat="1" ht="30" customHeight="1">
      <c r="A11" s="355" t="s">
        <v>64</v>
      </c>
      <c r="B11" s="355"/>
      <c r="D11" s="124" t="s">
        <v>37</v>
      </c>
      <c r="E11" s="62"/>
      <c r="F11" s="124" t="s">
        <v>37</v>
      </c>
      <c r="G11" s="62"/>
      <c r="H11" s="124" t="s">
        <v>38</v>
      </c>
      <c r="I11" s="62"/>
      <c r="J11" s="124" t="s">
        <v>65</v>
      </c>
      <c r="L11" s="125">
        <v>0</v>
      </c>
      <c r="M11" s="123"/>
      <c r="N11" s="125">
        <v>0</v>
      </c>
      <c r="P11" s="113">
        <v>452185</v>
      </c>
      <c r="Q11" s="62"/>
      <c r="R11" s="113">
        <v>259781859643</v>
      </c>
      <c r="S11" s="62"/>
      <c r="T11" s="113">
        <v>269001309674</v>
      </c>
      <c r="U11" s="62"/>
      <c r="V11" s="156">
        <v>0</v>
      </c>
      <c r="W11" s="155"/>
      <c r="X11" s="156">
        <v>0</v>
      </c>
      <c r="Y11" s="88"/>
      <c r="Z11" s="156">
        <v>329</v>
      </c>
      <c r="AA11" s="155"/>
      <c r="AB11" s="156">
        <v>199370759</v>
      </c>
      <c r="AC11" s="62"/>
      <c r="AD11" s="113">
        <f>P11+V11-Z11</f>
        <v>451856</v>
      </c>
      <c r="AE11" s="62"/>
      <c r="AF11" s="272">
        <v>619060</v>
      </c>
      <c r="AG11" s="62"/>
      <c r="AH11" s="113">
        <v>259592847996</v>
      </c>
      <c r="AI11" s="62"/>
      <c r="AJ11" s="113">
        <v>279675275027</v>
      </c>
      <c r="AK11" s="62"/>
      <c r="AL11" s="89">
        <f>AJ11/10691989931381</f>
        <v>2.6157457762483748E-2</v>
      </c>
      <c r="AN11" s="97"/>
      <c r="AO11" s="273"/>
    </row>
    <row r="12" spans="1:41" s="54" customFormat="1" ht="30" customHeight="1">
      <c r="A12" s="355" t="s">
        <v>45</v>
      </c>
      <c r="B12" s="355"/>
      <c r="D12" s="124" t="s">
        <v>37</v>
      </c>
      <c r="E12" s="62"/>
      <c r="F12" s="124" t="s">
        <v>37</v>
      </c>
      <c r="G12" s="62"/>
      <c r="H12" s="124" t="s">
        <v>43</v>
      </c>
      <c r="I12" s="62"/>
      <c r="J12" s="124" t="s">
        <v>46</v>
      </c>
      <c r="L12" s="125">
        <v>0</v>
      </c>
      <c r="M12" s="123"/>
      <c r="N12" s="125">
        <v>0</v>
      </c>
      <c r="P12" s="113">
        <v>193181</v>
      </c>
      <c r="Q12" s="62"/>
      <c r="R12" s="113">
        <v>111138560333</v>
      </c>
      <c r="S12" s="62"/>
      <c r="T12" s="113">
        <v>114941176235.12563</v>
      </c>
      <c r="U12" s="62"/>
      <c r="V12" s="156">
        <v>0</v>
      </c>
      <c r="W12" s="155"/>
      <c r="X12" s="156">
        <v>0</v>
      </c>
      <c r="Y12" s="88"/>
      <c r="Z12" s="156">
        <v>0</v>
      </c>
      <c r="AA12" s="155"/>
      <c r="AB12" s="156">
        <v>0</v>
      </c>
      <c r="AC12" s="62"/>
      <c r="AD12" s="113">
        <f>P12+V12-Z12</f>
        <v>193181</v>
      </c>
      <c r="AE12" s="62"/>
      <c r="AF12" s="272">
        <v>614500</v>
      </c>
      <c r="AG12" s="62"/>
      <c r="AH12" s="113">
        <v>111138560333</v>
      </c>
      <c r="AI12" s="62"/>
      <c r="AJ12" s="113">
        <v>118688208362</v>
      </c>
      <c r="AK12" s="62"/>
      <c r="AL12" s="89">
        <f t="shared" si="0"/>
        <v>1.1100665930637476E-2</v>
      </c>
      <c r="AN12" s="97"/>
      <c r="AO12" s="273"/>
    </row>
    <row r="13" spans="1:41" s="54" customFormat="1" ht="30" customHeight="1">
      <c r="A13" s="355" t="s">
        <v>201</v>
      </c>
      <c r="B13" s="355"/>
      <c r="C13" s="274"/>
      <c r="D13" s="124" t="s">
        <v>37</v>
      </c>
      <c r="E13" s="62"/>
      <c r="F13" s="124" t="s">
        <v>37</v>
      </c>
      <c r="G13" s="62"/>
      <c r="H13" s="124" t="s">
        <v>126</v>
      </c>
      <c r="I13" s="62"/>
      <c r="J13" s="124" t="s">
        <v>202</v>
      </c>
      <c r="L13" s="125">
        <v>0</v>
      </c>
      <c r="M13" s="123"/>
      <c r="N13" s="125">
        <v>0</v>
      </c>
      <c r="P13" s="113">
        <v>54000</v>
      </c>
      <c r="Q13" s="62"/>
      <c r="R13" s="113">
        <v>42016425686</v>
      </c>
      <c r="S13" s="62"/>
      <c r="T13" s="113">
        <v>43653786316.875</v>
      </c>
      <c r="U13" s="62"/>
      <c r="V13" s="156">
        <v>0</v>
      </c>
      <c r="W13" s="155"/>
      <c r="X13" s="156">
        <v>0</v>
      </c>
      <c r="Y13" s="88"/>
      <c r="Z13" s="156">
        <v>0</v>
      </c>
      <c r="AA13" s="155"/>
      <c r="AB13" s="156">
        <v>0</v>
      </c>
      <c r="AC13" s="62"/>
      <c r="AD13" s="113">
        <f t="shared" ref="AD13:AD24" si="1">P13+V13-Z13</f>
        <v>54000</v>
      </c>
      <c r="AE13" s="62"/>
      <c r="AF13" s="272">
        <v>835800</v>
      </c>
      <c r="AG13" s="62"/>
      <c r="AH13" s="113">
        <v>42016425686</v>
      </c>
      <c r="AI13" s="62"/>
      <c r="AJ13" s="113">
        <f t="shared" ref="AJ13" si="2">AF13*AD13*(1-0.00018125)</f>
        <v>45125019607.5</v>
      </c>
      <c r="AK13" s="62"/>
      <c r="AL13" s="89">
        <f t="shared" si="0"/>
        <v>4.220451000899096E-3</v>
      </c>
      <c r="AN13" s="97"/>
      <c r="AO13" s="273"/>
    </row>
    <row r="14" spans="1:41" s="54" customFormat="1" ht="30" customHeight="1">
      <c r="A14" s="355" t="s">
        <v>47</v>
      </c>
      <c r="B14" s="355"/>
      <c r="D14" s="124" t="s">
        <v>37</v>
      </c>
      <c r="E14" s="62"/>
      <c r="F14" s="124" t="s">
        <v>37</v>
      </c>
      <c r="G14" s="62"/>
      <c r="H14" s="124" t="s">
        <v>48</v>
      </c>
      <c r="I14" s="62"/>
      <c r="J14" s="124" t="s">
        <v>49</v>
      </c>
      <c r="L14" s="125">
        <v>0.23</v>
      </c>
      <c r="M14" s="123"/>
      <c r="N14" s="125">
        <v>0.23</v>
      </c>
      <c r="P14" s="113">
        <v>500000</v>
      </c>
      <c r="Q14" s="62"/>
      <c r="R14" s="113">
        <v>500000000000</v>
      </c>
      <c r="S14" s="62"/>
      <c r="T14" s="113">
        <v>548900493750</v>
      </c>
      <c r="U14" s="62"/>
      <c r="V14" s="156">
        <v>0</v>
      </c>
      <c r="W14" s="155"/>
      <c r="X14" s="156">
        <v>0</v>
      </c>
      <c r="Y14" s="88"/>
      <c r="Z14" s="156">
        <v>0</v>
      </c>
      <c r="AA14" s="155"/>
      <c r="AB14" s="156">
        <v>0</v>
      </c>
      <c r="AC14" s="62"/>
      <c r="AD14" s="113">
        <f t="shared" si="1"/>
        <v>500000</v>
      </c>
      <c r="AE14" s="62"/>
      <c r="AF14" s="272">
        <v>1098000</v>
      </c>
      <c r="AG14" s="62"/>
      <c r="AH14" s="113">
        <v>500000000000</v>
      </c>
      <c r="AI14" s="62"/>
      <c r="AJ14" s="113">
        <v>548900493750</v>
      </c>
      <c r="AK14" s="62"/>
      <c r="AL14" s="89">
        <f t="shared" si="0"/>
        <v>5.1337543083441982E-2</v>
      </c>
      <c r="AN14" s="97"/>
      <c r="AO14" s="273"/>
    </row>
    <row r="15" spans="1:41" s="54" customFormat="1" ht="30" customHeight="1">
      <c r="A15" s="355" t="s">
        <v>50</v>
      </c>
      <c r="B15" s="355"/>
      <c r="D15" s="124" t="s">
        <v>37</v>
      </c>
      <c r="E15" s="62"/>
      <c r="F15" s="124" t="s">
        <v>37</v>
      </c>
      <c r="G15" s="62"/>
      <c r="H15" s="124" t="s">
        <v>51</v>
      </c>
      <c r="I15" s="62"/>
      <c r="J15" s="124" t="s">
        <v>52</v>
      </c>
      <c r="L15" s="125">
        <v>0.23</v>
      </c>
      <c r="M15" s="123"/>
      <c r="N15" s="125">
        <v>0.23</v>
      </c>
      <c r="P15" s="113">
        <v>450000</v>
      </c>
      <c r="Q15" s="62"/>
      <c r="R15" s="113">
        <v>450119595536</v>
      </c>
      <c r="S15" s="62"/>
      <c r="T15" s="113">
        <v>449918437500</v>
      </c>
      <c r="U15" s="62"/>
      <c r="V15" s="156">
        <v>0</v>
      </c>
      <c r="W15" s="155"/>
      <c r="X15" s="156">
        <v>0</v>
      </c>
      <c r="Y15" s="88"/>
      <c r="Z15" s="156">
        <v>0</v>
      </c>
      <c r="AA15" s="155"/>
      <c r="AB15" s="156">
        <v>0</v>
      </c>
      <c r="AC15" s="62"/>
      <c r="AD15" s="113">
        <f>P15+V15-Z15</f>
        <v>450000</v>
      </c>
      <c r="AE15" s="62"/>
      <c r="AF15" s="272">
        <v>1000000</v>
      </c>
      <c r="AG15" s="62"/>
      <c r="AH15" s="113">
        <v>450119595536</v>
      </c>
      <c r="AI15" s="62"/>
      <c r="AJ15" s="113">
        <v>449918437500</v>
      </c>
      <c r="AK15" s="62"/>
      <c r="AL15" s="89">
        <f t="shared" si="0"/>
        <v>4.2079953347083594E-2</v>
      </c>
      <c r="AN15" s="97"/>
      <c r="AO15" s="273"/>
    </row>
    <row r="16" spans="1:41" s="54" customFormat="1" ht="30" customHeight="1">
      <c r="A16" s="355" t="s">
        <v>55</v>
      </c>
      <c r="B16" s="355"/>
      <c r="D16" s="124" t="s">
        <v>37</v>
      </c>
      <c r="E16" s="62"/>
      <c r="F16" s="124" t="s">
        <v>37</v>
      </c>
      <c r="G16" s="62"/>
      <c r="H16" s="124" t="s">
        <v>56</v>
      </c>
      <c r="I16" s="62"/>
      <c r="J16" s="124" t="s">
        <v>57</v>
      </c>
      <c r="L16" s="126">
        <v>0.20499999999999999</v>
      </c>
      <c r="M16" s="127"/>
      <c r="N16" s="126">
        <v>0.20499999999999999</v>
      </c>
      <c r="P16" s="113">
        <v>95000</v>
      </c>
      <c r="Q16" s="62"/>
      <c r="R16" s="113">
        <v>89772579934</v>
      </c>
      <c r="S16" s="62"/>
      <c r="T16" s="113">
        <v>93237947558</v>
      </c>
      <c r="U16" s="62"/>
      <c r="V16" s="156">
        <v>0</v>
      </c>
      <c r="W16" s="155"/>
      <c r="X16" s="156">
        <v>0</v>
      </c>
      <c r="Y16" s="88"/>
      <c r="Z16" s="156">
        <v>0</v>
      </c>
      <c r="AA16" s="155"/>
      <c r="AB16" s="156">
        <v>0</v>
      </c>
      <c r="AC16" s="62"/>
      <c r="AD16" s="113">
        <f t="shared" si="1"/>
        <v>95000</v>
      </c>
      <c r="AE16" s="62"/>
      <c r="AF16" s="272">
        <v>950000</v>
      </c>
      <c r="AG16" s="62"/>
      <c r="AH16" s="113">
        <v>89772579934</v>
      </c>
      <c r="AI16" s="62"/>
      <c r="AJ16" s="113">
        <v>90233642188</v>
      </c>
      <c r="AK16" s="62"/>
      <c r="AL16" s="89">
        <f t="shared" si="0"/>
        <v>8.4393684213229739E-3</v>
      </c>
      <c r="AN16" s="97"/>
      <c r="AO16" s="273"/>
    </row>
    <row r="17" spans="1:41" s="54" customFormat="1" ht="30" customHeight="1">
      <c r="A17" s="355" t="s">
        <v>59</v>
      </c>
      <c r="B17" s="355"/>
      <c r="D17" s="124" t="s">
        <v>37</v>
      </c>
      <c r="E17" s="62"/>
      <c r="F17" s="124" t="s">
        <v>37</v>
      </c>
      <c r="G17" s="62"/>
      <c r="H17" s="124" t="s">
        <v>58</v>
      </c>
      <c r="I17" s="62"/>
      <c r="J17" s="124" t="s">
        <v>60</v>
      </c>
      <c r="L17" s="126">
        <v>0.20499999999999999</v>
      </c>
      <c r="M17" s="127"/>
      <c r="N17" s="126">
        <v>0.20499999999999999</v>
      </c>
      <c r="P17" s="113">
        <v>41340</v>
      </c>
      <c r="Q17" s="62"/>
      <c r="R17" s="113">
        <v>38781880800</v>
      </c>
      <c r="S17" s="62"/>
      <c r="T17" s="113">
        <v>38087491991</v>
      </c>
      <c r="U17" s="62"/>
      <c r="V17" s="156">
        <v>0</v>
      </c>
      <c r="W17" s="155"/>
      <c r="X17" s="156">
        <v>0</v>
      </c>
      <c r="Y17" s="88"/>
      <c r="Z17" s="156">
        <v>0</v>
      </c>
      <c r="AA17" s="155"/>
      <c r="AB17" s="156">
        <v>0</v>
      </c>
      <c r="AC17" s="62"/>
      <c r="AD17" s="113">
        <f t="shared" si="1"/>
        <v>41340</v>
      </c>
      <c r="AE17" s="62"/>
      <c r="AF17" s="272">
        <v>921490</v>
      </c>
      <c r="AG17" s="62"/>
      <c r="AH17" s="113">
        <v>38781880800</v>
      </c>
      <c r="AI17" s="62"/>
      <c r="AJ17" s="113">
        <v>38087491991</v>
      </c>
      <c r="AK17" s="62"/>
      <c r="AL17" s="89">
        <f t="shared" si="0"/>
        <v>3.5622454038432244E-3</v>
      </c>
      <c r="AN17" s="97"/>
      <c r="AO17" s="273"/>
    </row>
    <row r="18" spans="1:41" s="54" customFormat="1" ht="30" customHeight="1">
      <c r="A18" s="355" t="s">
        <v>61</v>
      </c>
      <c r="B18" s="355"/>
      <c r="D18" s="124" t="s">
        <v>37</v>
      </c>
      <c r="E18" s="62"/>
      <c r="F18" s="124" t="s">
        <v>37</v>
      </c>
      <c r="G18" s="62"/>
      <c r="H18" s="124" t="s">
        <v>62</v>
      </c>
      <c r="I18" s="62"/>
      <c r="J18" s="124" t="s">
        <v>63</v>
      </c>
      <c r="L18" s="125">
        <v>0.23</v>
      </c>
      <c r="M18" s="123"/>
      <c r="N18" s="125">
        <v>0.23</v>
      </c>
      <c r="P18" s="113">
        <v>200000</v>
      </c>
      <c r="Q18" s="62"/>
      <c r="R18" s="113">
        <v>200000000000</v>
      </c>
      <c r="S18" s="62"/>
      <c r="T18" s="113">
        <v>199963750000</v>
      </c>
      <c r="U18" s="62"/>
      <c r="V18" s="156">
        <v>0</v>
      </c>
      <c r="W18" s="155"/>
      <c r="X18" s="156">
        <v>0</v>
      </c>
      <c r="Y18" s="88"/>
      <c r="Z18" s="156">
        <v>0</v>
      </c>
      <c r="AA18" s="155"/>
      <c r="AB18" s="156">
        <v>0</v>
      </c>
      <c r="AC18" s="62"/>
      <c r="AD18" s="113">
        <f t="shared" si="1"/>
        <v>200000</v>
      </c>
      <c r="AE18" s="62"/>
      <c r="AF18" s="272">
        <v>1000000</v>
      </c>
      <c r="AG18" s="62"/>
      <c r="AH18" s="113">
        <v>200000000000</v>
      </c>
      <c r="AI18" s="62"/>
      <c r="AJ18" s="113">
        <v>199963750000</v>
      </c>
      <c r="AK18" s="62"/>
      <c r="AL18" s="89">
        <f t="shared" si="0"/>
        <v>1.8702201487592707E-2</v>
      </c>
      <c r="AN18" s="97"/>
      <c r="AO18" s="273"/>
    </row>
    <row r="19" spans="1:41" s="54" customFormat="1" ht="30" customHeight="1">
      <c r="A19" s="355" t="s">
        <v>146</v>
      </c>
      <c r="B19" s="355"/>
      <c r="D19" s="124" t="s">
        <v>37</v>
      </c>
      <c r="E19" s="62"/>
      <c r="F19" s="124" t="s">
        <v>37</v>
      </c>
      <c r="G19" s="62"/>
      <c r="H19" s="124" t="s">
        <v>147</v>
      </c>
      <c r="I19" s="62"/>
      <c r="J19" s="124" t="s">
        <v>148</v>
      </c>
      <c r="L19" s="125">
        <v>0</v>
      </c>
      <c r="M19" s="123"/>
      <c r="N19" s="125">
        <v>0</v>
      </c>
      <c r="P19" s="113">
        <v>609059</v>
      </c>
      <c r="Q19" s="62"/>
      <c r="R19" s="113">
        <v>331786574937</v>
      </c>
      <c r="S19" s="62"/>
      <c r="T19" s="113">
        <v>350108912715.86035</v>
      </c>
      <c r="U19" s="62"/>
      <c r="V19" s="156">
        <v>0</v>
      </c>
      <c r="W19" s="155"/>
      <c r="X19" s="156">
        <v>0</v>
      </c>
      <c r="Y19" s="88"/>
      <c r="Z19" s="156">
        <v>8480</v>
      </c>
      <c r="AA19" s="155"/>
      <c r="AB19" s="156">
        <v>4934400682</v>
      </c>
      <c r="AC19" s="62"/>
      <c r="AD19" s="113">
        <f>P19+V19-Z19</f>
        <v>600579</v>
      </c>
      <c r="AE19" s="62"/>
      <c r="AF19" s="272">
        <v>594370</v>
      </c>
      <c r="AG19" s="62"/>
      <c r="AH19" s="113">
        <v>327167071481</v>
      </c>
      <c r="AI19" s="62"/>
      <c r="AJ19" s="113">
        <v>356901440117</v>
      </c>
      <c r="AK19" s="62"/>
      <c r="AL19" s="89">
        <f t="shared" si="0"/>
        <v>3.3380263394140873E-2</v>
      </c>
      <c r="AN19" s="97"/>
      <c r="AO19" s="273"/>
    </row>
    <row r="20" spans="1:41" s="54" customFormat="1" ht="30" customHeight="1">
      <c r="A20" s="355" t="s">
        <v>169</v>
      </c>
      <c r="B20" s="355"/>
      <c r="D20" s="124" t="s">
        <v>37</v>
      </c>
      <c r="E20" s="62"/>
      <c r="F20" s="124" t="s">
        <v>37</v>
      </c>
      <c r="G20" s="62"/>
      <c r="H20" s="124" t="s">
        <v>173</v>
      </c>
      <c r="I20" s="62"/>
      <c r="J20" s="124" t="s">
        <v>166</v>
      </c>
      <c r="L20" s="125">
        <v>0.23</v>
      </c>
      <c r="M20" s="123"/>
      <c r="N20" s="125">
        <v>0.23</v>
      </c>
      <c r="P20" s="113">
        <v>500000</v>
      </c>
      <c r="Q20" s="62"/>
      <c r="R20" s="113">
        <v>500000000000</v>
      </c>
      <c r="S20" s="62"/>
      <c r="T20" s="113">
        <v>499909375000</v>
      </c>
      <c r="U20" s="62"/>
      <c r="V20" s="156">
        <v>0</v>
      </c>
      <c r="W20" s="155"/>
      <c r="X20" s="156">
        <v>0</v>
      </c>
      <c r="Y20" s="88"/>
      <c r="Z20" s="156">
        <v>0</v>
      </c>
      <c r="AA20" s="155"/>
      <c r="AB20" s="156">
        <v>0</v>
      </c>
      <c r="AC20" s="62"/>
      <c r="AD20" s="113">
        <f t="shared" si="1"/>
        <v>500000</v>
      </c>
      <c r="AE20" s="62"/>
      <c r="AF20" s="272">
        <v>1000000</v>
      </c>
      <c r="AG20" s="117"/>
      <c r="AH20" s="113">
        <v>500000000000</v>
      </c>
      <c r="AI20" s="117"/>
      <c r="AJ20" s="116">
        <v>499909375000</v>
      </c>
      <c r="AK20" s="62"/>
      <c r="AL20" s="89">
        <f t="shared" si="0"/>
        <v>4.6755503718981774E-2</v>
      </c>
      <c r="AN20" s="97"/>
      <c r="AO20" s="273"/>
    </row>
    <row r="21" spans="1:41" ht="30" customHeight="1">
      <c r="A21" s="360" t="s">
        <v>167</v>
      </c>
      <c r="B21" s="360"/>
      <c r="D21" s="124" t="s">
        <v>172</v>
      </c>
      <c r="E21" s="62"/>
      <c r="F21" s="124" t="s">
        <v>172</v>
      </c>
      <c r="G21" s="62"/>
      <c r="H21" s="124" t="s">
        <v>179</v>
      </c>
      <c r="I21" s="62"/>
      <c r="J21" s="124" t="s">
        <v>168</v>
      </c>
      <c r="L21" s="124">
        <v>20.5</v>
      </c>
      <c r="M21" s="123"/>
      <c r="N21" s="124">
        <v>20.5</v>
      </c>
      <c r="P21" s="113">
        <v>500000</v>
      </c>
      <c r="Q21" s="62"/>
      <c r="R21" s="113">
        <v>500000000000</v>
      </c>
      <c r="S21" s="62"/>
      <c r="T21" s="113">
        <v>500000000000</v>
      </c>
      <c r="U21" s="62"/>
      <c r="V21" s="156">
        <v>0</v>
      </c>
      <c r="W21" s="155"/>
      <c r="X21" s="156">
        <v>0</v>
      </c>
      <c r="Y21" s="88"/>
      <c r="Z21" s="156">
        <v>0</v>
      </c>
      <c r="AA21" s="155"/>
      <c r="AB21" s="156">
        <v>0</v>
      </c>
      <c r="AC21" s="62"/>
      <c r="AD21" s="113">
        <f t="shared" si="1"/>
        <v>500000</v>
      </c>
      <c r="AE21" s="14"/>
      <c r="AF21" s="272">
        <v>1000000</v>
      </c>
      <c r="AG21" s="62"/>
      <c r="AH21" s="113">
        <v>500000000000</v>
      </c>
      <c r="AI21" s="62"/>
      <c r="AJ21" s="113">
        <v>500000000000</v>
      </c>
      <c r="AK21" s="14"/>
      <c r="AL21" s="89">
        <f t="shared" si="0"/>
        <v>4.676397969030064E-2</v>
      </c>
      <c r="AN21" s="99"/>
    </row>
    <row r="22" spans="1:41" ht="30" customHeight="1">
      <c r="A22" s="349" t="s">
        <v>242</v>
      </c>
      <c r="B22" s="349"/>
      <c r="D22" s="124" t="s">
        <v>37</v>
      </c>
      <c r="E22" s="62"/>
      <c r="F22" s="124" t="s">
        <v>37</v>
      </c>
      <c r="G22" s="62"/>
      <c r="H22" s="124" t="s">
        <v>225</v>
      </c>
      <c r="I22" s="62"/>
      <c r="J22" s="124" t="s">
        <v>243</v>
      </c>
      <c r="L22" s="125">
        <v>0.23</v>
      </c>
      <c r="M22" s="123"/>
      <c r="N22" s="125">
        <v>0.23</v>
      </c>
      <c r="P22" s="113">
        <v>715971</v>
      </c>
      <c r="Q22" s="62"/>
      <c r="R22" s="113">
        <v>681266280802</v>
      </c>
      <c r="S22" s="62"/>
      <c r="T22" s="113">
        <v>647027412791.71667</v>
      </c>
      <c r="U22" s="62"/>
      <c r="V22" s="156">
        <v>0</v>
      </c>
      <c r="W22" s="155"/>
      <c r="X22" s="156">
        <v>0</v>
      </c>
      <c r="Y22" s="88"/>
      <c r="Z22" s="156">
        <v>0</v>
      </c>
      <c r="AA22" s="155"/>
      <c r="AB22" s="156">
        <v>0</v>
      </c>
      <c r="AC22" s="62"/>
      <c r="AD22" s="113">
        <f t="shared" si="1"/>
        <v>715971</v>
      </c>
      <c r="AE22" s="14"/>
      <c r="AF22" s="272">
        <v>903870</v>
      </c>
      <c r="AG22" s="62"/>
      <c r="AH22" s="113">
        <v>681266280802</v>
      </c>
      <c r="AI22" s="62"/>
      <c r="AJ22" s="113">
        <v>647027412792</v>
      </c>
      <c r="AK22" s="14"/>
      <c r="AL22" s="89">
        <f t="shared" si="0"/>
        <v>6.0515153581745709E-2</v>
      </c>
      <c r="AN22" s="99"/>
    </row>
    <row r="23" spans="1:41" s="54" customFormat="1" ht="30" customHeight="1">
      <c r="A23" s="355" t="s">
        <v>171</v>
      </c>
      <c r="B23" s="355"/>
      <c r="D23" s="124" t="s">
        <v>37</v>
      </c>
      <c r="E23" s="62"/>
      <c r="F23" s="124" t="s">
        <v>37</v>
      </c>
      <c r="G23" s="62"/>
      <c r="H23" s="124" t="s">
        <v>126</v>
      </c>
      <c r="I23" s="62"/>
      <c r="J23" s="124" t="s">
        <v>174</v>
      </c>
      <c r="L23" s="125">
        <v>0</v>
      </c>
      <c r="M23" s="123"/>
      <c r="N23" s="125">
        <v>0</v>
      </c>
      <c r="P23" s="113">
        <v>107128</v>
      </c>
      <c r="Q23" s="62"/>
      <c r="R23" s="113">
        <v>76734715693</v>
      </c>
      <c r="S23" s="62"/>
      <c r="T23" s="113">
        <v>80235039562.755005</v>
      </c>
      <c r="U23" s="62"/>
      <c r="V23" s="156">
        <v>0</v>
      </c>
      <c r="W23" s="155"/>
      <c r="X23" s="156">
        <v>0</v>
      </c>
      <c r="Y23" s="88"/>
      <c r="Z23" s="156">
        <v>0</v>
      </c>
      <c r="AA23" s="155"/>
      <c r="AB23" s="156">
        <v>0</v>
      </c>
      <c r="AC23" s="62"/>
      <c r="AD23" s="113">
        <f t="shared" si="1"/>
        <v>107128</v>
      </c>
      <c r="AE23" s="62"/>
      <c r="AF23" s="272">
        <v>774760</v>
      </c>
      <c r="AG23" s="62"/>
      <c r="AH23" s="113">
        <v>76734715693</v>
      </c>
      <c r="AI23" s="62"/>
      <c r="AJ23" s="113">
        <v>82983445804</v>
      </c>
      <c r="AK23" s="62"/>
      <c r="AL23" s="89">
        <f t="shared" si="0"/>
        <v>7.7612723484188394E-3</v>
      </c>
      <c r="AN23" s="97"/>
      <c r="AO23" s="273"/>
    </row>
    <row r="24" spans="1:41" s="54" customFormat="1" ht="30" customHeight="1">
      <c r="A24" s="361" t="s">
        <v>107</v>
      </c>
      <c r="B24" s="361"/>
      <c r="D24" s="124" t="s">
        <v>37</v>
      </c>
      <c r="E24" s="62"/>
      <c r="F24" s="124" t="s">
        <v>37</v>
      </c>
      <c r="G24" s="62"/>
      <c r="H24" s="124" t="s">
        <v>237</v>
      </c>
      <c r="I24" s="62"/>
      <c r="J24" s="124" t="s">
        <v>238</v>
      </c>
      <c r="L24" s="125">
        <v>0</v>
      </c>
      <c r="M24" s="123"/>
      <c r="N24" s="125">
        <v>0</v>
      </c>
      <c r="P24" s="113">
        <v>8953</v>
      </c>
      <c r="Q24" s="62"/>
      <c r="R24" s="113">
        <v>6998037664</v>
      </c>
      <c r="S24" s="62"/>
      <c r="T24" s="113">
        <v>7249809963.7333126</v>
      </c>
      <c r="U24" s="62"/>
      <c r="V24" s="156">
        <v>0</v>
      </c>
      <c r="W24" s="155"/>
      <c r="X24" s="156">
        <v>0</v>
      </c>
      <c r="Y24" s="88"/>
      <c r="Z24" s="156">
        <v>820</v>
      </c>
      <c r="AA24" s="155"/>
      <c r="AB24" s="156">
        <v>677197238</v>
      </c>
      <c r="AC24" s="62"/>
      <c r="AD24" s="113">
        <f t="shared" si="1"/>
        <v>8133</v>
      </c>
      <c r="AE24" s="62"/>
      <c r="AF24" s="272">
        <v>829500</v>
      </c>
      <c r="AG24" s="62"/>
      <c r="AH24" s="113">
        <v>6357091514</v>
      </c>
      <c r="AI24" s="62"/>
      <c r="AJ24" s="113">
        <v>6745100729</v>
      </c>
      <c r="AK24" s="62"/>
      <c r="AL24" s="89">
        <f t="shared" si="0"/>
        <v>6.3085550699997601E-4</v>
      </c>
      <c r="AN24" s="97"/>
      <c r="AO24" s="273"/>
    </row>
    <row r="25" spans="1:41" s="22" customFormat="1" ht="30" customHeight="1" thickBot="1">
      <c r="A25" s="342" t="s">
        <v>12</v>
      </c>
      <c r="B25" s="342"/>
      <c r="D25" s="93"/>
      <c r="E25" s="59"/>
      <c r="F25" s="93"/>
      <c r="G25" s="59"/>
      <c r="H25" s="93"/>
      <c r="I25" s="59"/>
      <c r="J25" s="93"/>
      <c r="K25" s="59"/>
      <c r="L25" s="93"/>
      <c r="M25" s="59"/>
      <c r="N25" s="93"/>
      <c r="O25" s="59"/>
      <c r="P25" s="114">
        <f>SUM(P8:P24)</f>
        <v>5833260</v>
      </c>
      <c r="Q25" s="82"/>
      <c r="R25" s="114">
        <f>SUM(R8:R24)</f>
        <v>4616389777722</v>
      </c>
      <c r="S25" s="82"/>
      <c r="T25" s="114">
        <f>SUM(T8:T24)</f>
        <v>4712308262121.5361</v>
      </c>
      <c r="U25" s="82"/>
      <c r="V25" s="114">
        <f>SUM(V8:V24)</f>
        <v>0</v>
      </c>
      <c r="W25" s="82"/>
      <c r="X25" s="114">
        <f>SUM(X8:X24)</f>
        <v>0</v>
      </c>
      <c r="Y25" s="82"/>
      <c r="Z25" s="114">
        <f>SUM(Z8:Z24)</f>
        <v>33629</v>
      </c>
      <c r="AA25" s="82"/>
      <c r="AB25" s="114">
        <f>SUM(AB8:AB24)</f>
        <v>20356981741</v>
      </c>
      <c r="AC25" s="82"/>
      <c r="AD25" s="114">
        <f>SUM(AD8:AD24)</f>
        <v>5799631</v>
      </c>
      <c r="AE25" s="20"/>
      <c r="AF25" s="167"/>
      <c r="AG25" s="82"/>
      <c r="AH25" s="114">
        <f>SUM(AH8:AH24)</f>
        <v>4597286172997</v>
      </c>
      <c r="AI25" s="82"/>
      <c r="AJ25" s="114">
        <f>SUM(AJ8:AJ24)</f>
        <v>4745475857436.3213</v>
      </c>
      <c r="AK25" s="20"/>
      <c r="AL25" s="165">
        <f>SUM(AL8:AL24)</f>
        <v>0.44383467323592829</v>
      </c>
      <c r="AO25" s="46"/>
    </row>
  </sheetData>
  <mergeCells count="38">
    <mergeCell ref="A25:B25"/>
    <mergeCell ref="A16:B16"/>
    <mergeCell ref="A17:B17"/>
    <mergeCell ref="A18:B18"/>
    <mergeCell ref="A19:B19"/>
    <mergeCell ref="A20:B20"/>
    <mergeCell ref="A21:B21"/>
    <mergeCell ref="A23:B23"/>
    <mergeCell ref="A22:B22"/>
    <mergeCell ref="A24:B24"/>
    <mergeCell ref="A10:B10"/>
    <mergeCell ref="A12:B12"/>
    <mergeCell ref="A14:B14"/>
    <mergeCell ref="A15:B15"/>
    <mergeCell ref="A11:B11"/>
    <mergeCell ref="A13:B13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2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17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7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</row>
    <row r="4" spans="1:17" s="50" customFormat="1" ht="30" customHeight="1">
      <c r="A4" s="341" t="s">
        <v>163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</row>
    <row r="5" spans="1:17" ht="30" customHeight="1">
      <c r="A5" s="342" t="s">
        <v>110</v>
      </c>
      <c r="B5" s="342"/>
      <c r="D5" s="342" t="s">
        <v>111</v>
      </c>
      <c r="F5" s="342" t="s">
        <v>112</v>
      </c>
      <c r="H5" s="342" t="s">
        <v>22</v>
      </c>
      <c r="J5" s="342" t="s">
        <v>113</v>
      </c>
      <c r="K5" s="342"/>
      <c r="M5" s="362" t="s">
        <v>108</v>
      </c>
      <c r="O5" s="342" t="s">
        <v>114</v>
      </c>
      <c r="Q5" s="362" t="s">
        <v>109</v>
      </c>
    </row>
    <row r="6" spans="1:17" ht="19.5" customHeight="1">
      <c r="A6" s="363"/>
      <c r="B6" s="363"/>
      <c r="D6" s="363"/>
      <c r="F6" s="363"/>
      <c r="H6" s="364"/>
      <c r="J6" s="363"/>
      <c r="K6" s="363"/>
      <c r="M6" s="362"/>
      <c r="O6" s="363"/>
      <c r="Q6" s="362"/>
    </row>
    <row r="7" spans="1:17" s="41" customFormat="1" ht="30" customHeight="1">
      <c r="A7" s="366" t="s">
        <v>115</v>
      </c>
      <c r="B7" s="366"/>
      <c r="D7" s="366" t="s">
        <v>115</v>
      </c>
      <c r="F7" s="51" t="s">
        <v>141</v>
      </c>
      <c r="H7" s="104">
        <v>450000</v>
      </c>
      <c r="I7" s="105"/>
      <c r="J7" s="368">
        <v>450000000000</v>
      </c>
      <c r="K7" s="368"/>
      <c r="L7" s="105"/>
      <c r="M7" s="281">
        <v>2254931506</v>
      </c>
      <c r="N7" s="105"/>
      <c r="O7" s="106">
        <v>1000000</v>
      </c>
      <c r="Q7" s="109">
        <v>0.32</v>
      </c>
    </row>
    <row r="8" spans="1:17" s="41" customFormat="1" ht="30" customHeight="1">
      <c r="A8" s="367"/>
      <c r="B8" s="367"/>
      <c r="D8" s="367"/>
      <c r="F8" s="41" t="s">
        <v>142</v>
      </c>
      <c r="H8" s="106">
        <v>200000</v>
      </c>
      <c r="I8" s="105"/>
      <c r="J8" s="365">
        <v>200000000000</v>
      </c>
      <c r="K8" s="365"/>
      <c r="L8" s="105"/>
      <c r="M8" s="282">
        <v>1707123283</v>
      </c>
      <c r="N8" s="105"/>
      <c r="O8" s="106">
        <v>1000000</v>
      </c>
      <c r="Q8" s="233">
        <v>0.33</v>
      </c>
    </row>
    <row r="9" spans="1:17" s="41" customFormat="1" ht="30" customHeight="1">
      <c r="A9" s="367"/>
      <c r="B9" s="367"/>
      <c r="D9" s="367"/>
      <c r="F9" s="41" t="s">
        <v>47</v>
      </c>
      <c r="H9" s="106">
        <v>500000</v>
      </c>
      <c r="I9" s="105"/>
      <c r="J9" s="365">
        <v>500000000000</v>
      </c>
      <c r="K9" s="365"/>
      <c r="L9" s="105"/>
      <c r="M9" s="282">
        <v>5105259552</v>
      </c>
      <c r="N9" s="105"/>
      <c r="O9" s="106">
        <v>1000000</v>
      </c>
      <c r="Q9" s="109">
        <v>0.38</v>
      </c>
    </row>
    <row r="10" spans="1:17" ht="30" customHeight="1">
      <c r="A10" s="367"/>
      <c r="B10" s="367"/>
      <c r="D10" s="367"/>
      <c r="F10" s="41" t="s">
        <v>167</v>
      </c>
      <c r="H10" s="106">
        <v>500000</v>
      </c>
      <c r="I10" s="107"/>
      <c r="J10" s="365">
        <v>500000000000</v>
      </c>
      <c r="K10" s="365"/>
      <c r="L10" s="107"/>
      <c r="M10" s="282">
        <v>3390625000</v>
      </c>
      <c r="N10" s="107"/>
      <c r="O10" s="106">
        <v>1000000</v>
      </c>
      <c r="Q10" s="110">
        <v>0.379</v>
      </c>
    </row>
    <row r="11" spans="1:17" ht="30" customHeight="1">
      <c r="A11" s="367"/>
      <c r="B11" s="367"/>
      <c r="D11" s="367"/>
      <c r="F11" s="41" t="s">
        <v>175</v>
      </c>
      <c r="H11" s="106">
        <v>500000</v>
      </c>
      <c r="I11" s="108"/>
      <c r="J11" s="365">
        <v>500000000000</v>
      </c>
      <c r="K11" s="365"/>
      <c r="L11" s="108"/>
      <c r="M11" s="282">
        <v>5223287681</v>
      </c>
      <c r="N11" s="108"/>
      <c r="O11" s="106">
        <v>1000000</v>
      </c>
      <c r="Q11" s="111">
        <v>0.40899999999999997</v>
      </c>
    </row>
    <row r="12" spans="1:17" ht="30" customHeight="1">
      <c r="A12" s="367"/>
      <c r="B12" s="367"/>
      <c r="D12" s="367"/>
      <c r="F12" s="41" t="s">
        <v>282</v>
      </c>
      <c r="H12" s="106">
        <v>715971</v>
      </c>
      <c r="I12" s="108"/>
      <c r="J12" s="365">
        <f>H12*O12</f>
        <v>715971000000</v>
      </c>
      <c r="K12" s="365"/>
      <c r="L12" s="108"/>
      <c r="M12" s="282">
        <v>2467956810</v>
      </c>
      <c r="N12" s="108"/>
      <c r="O12" s="106">
        <v>1000000</v>
      </c>
      <c r="Q12" s="109">
        <v>0.38</v>
      </c>
    </row>
  </sheetData>
  <mergeCells count="20">
    <mergeCell ref="J12:K12"/>
    <mergeCell ref="A7:B12"/>
    <mergeCell ref="D7:D12"/>
    <mergeCell ref="J10:K10"/>
    <mergeCell ref="J7:K7"/>
    <mergeCell ref="J8:K8"/>
    <mergeCell ref="J9:K9"/>
    <mergeCell ref="J11:K11"/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9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21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4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</row>
    <row r="2" spans="1:14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</row>
    <row r="3" spans="1:14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</row>
    <row r="4" spans="1:14" s="13" customFormat="1" ht="30" customHeight="1">
      <c r="A4" s="341" t="s">
        <v>66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</row>
    <row r="5" spans="1:14" s="13" customFormat="1" ht="30" customHeight="1">
      <c r="A5" s="341" t="s">
        <v>67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</row>
    <row r="6" spans="1:14" ht="9" customHeight="1"/>
    <row r="7" spans="1:14" ht="30" customHeight="1">
      <c r="C7" s="364" t="s">
        <v>279</v>
      </c>
      <c r="D7" s="364"/>
      <c r="E7" s="364"/>
      <c r="F7" s="364"/>
      <c r="G7" s="364"/>
      <c r="H7" s="364"/>
      <c r="I7" s="364"/>
      <c r="J7" s="364"/>
      <c r="K7" s="364"/>
      <c r="L7" s="364"/>
      <c r="M7" s="364"/>
    </row>
    <row r="8" spans="1:14" ht="42">
      <c r="A8" s="1" t="s">
        <v>68</v>
      </c>
      <c r="C8" s="17" t="s">
        <v>6</v>
      </c>
      <c r="E8" s="17" t="s">
        <v>69</v>
      </c>
      <c r="G8" s="28" t="s">
        <v>70</v>
      </c>
      <c r="I8" s="17" t="s">
        <v>71</v>
      </c>
      <c r="K8" s="28" t="s">
        <v>72</v>
      </c>
      <c r="M8" s="9" t="s">
        <v>139</v>
      </c>
    </row>
    <row r="9" spans="1:14" ht="30" customHeight="1">
      <c r="A9" s="175" t="s">
        <v>61</v>
      </c>
      <c r="B9" s="176"/>
      <c r="C9" s="177">
        <v>200000</v>
      </c>
      <c r="D9" s="23"/>
      <c r="E9" s="177">
        <v>1080000</v>
      </c>
      <c r="F9" s="23"/>
      <c r="G9" s="177">
        <v>1000000</v>
      </c>
      <c r="H9" s="23"/>
      <c r="I9" s="271">
        <f>(G9-E9)/G9</f>
        <v>-0.08</v>
      </c>
      <c r="J9" s="23"/>
      <c r="K9" s="24">
        <v>199963750000</v>
      </c>
      <c r="L9" s="176"/>
      <c r="M9" s="10" t="s">
        <v>140</v>
      </c>
      <c r="N9" s="3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18"/>
    </row>
    <row r="2" spans="1:48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18"/>
    </row>
    <row r="3" spans="1:48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18"/>
    </row>
    <row r="4" spans="1:48" s="13" customFormat="1" ht="30" customHeight="1">
      <c r="A4" s="341" t="s">
        <v>176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</row>
    <row r="5" spans="1:48" ht="30" customHeight="1">
      <c r="H5" s="343" t="s">
        <v>240</v>
      </c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B5" s="343" t="s">
        <v>279</v>
      </c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</row>
    <row r="6" spans="1:48" ht="36.75" customHeight="1">
      <c r="A6" s="343" t="s">
        <v>13</v>
      </c>
      <c r="B6" s="343"/>
      <c r="C6" s="343"/>
      <c r="D6" s="343"/>
      <c r="E6" s="343"/>
      <c r="F6" s="343"/>
      <c r="H6" s="343" t="s">
        <v>14</v>
      </c>
      <c r="I6" s="343"/>
      <c r="J6" s="343"/>
      <c r="L6" s="343" t="s">
        <v>15</v>
      </c>
      <c r="M6" s="343"/>
      <c r="N6" s="343"/>
      <c r="P6" s="343" t="s">
        <v>16</v>
      </c>
      <c r="Q6" s="343"/>
      <c r="R6" s="343"/>
      <c r="S6" s="343"/>
      <c r="T6" s="343"/>
      <c r="V6" s="343" t="s">
        <v>17</v>
      </c>
      <c r="W6" s="343"/>
      <c r="X6" s="343"/>
      <c r="Y6" s="343"/>
      <c r="Z6" s="343"/>
      <c r="AB6" s="343" t="s">
        <v>14</v>
      </c>
      <c r="AC6" s="343"/>
      <c r="AD6" s="343"/>
      <c r="AE6" s="343"/>
      <c r="AF6" s="343"/>
      <c r="AH6" s="343" t="s">
        <v>15</v>
      </c>
      <c r="AI6" s="343"/>
      <c r="AJ6" s="343"/>
      <c r="AL6" s="343" t="s">
        <v>16</v>
      </c>
      <c r="AM6" s="343"/>
      <c r="AN6" s="343"/>
      <c r="AP6" s="343" t="s">
        <v>17</v>
      </c>
      <c r="AQ6" s="343"/>
      <c r="AR6" s="343"/>
    </row>
    <row r="7" spans="1:48" ht="38.25" customHeight="1">
      <c r="A7" s="370"/>
      <c r="B7" s="370"/>
      <c r="C7" s="370"/>
      <c r="D7" s="370"/>
      <c r="E7" s="370"/>
      <c r="F7" s="370"/>
      <c r="H7" s="369"/>
      <c r="I7" s="369"/>
      <c r="J7" s="369"/>
      <c r="K7" s="14"/>
      <c r="L7" s="369"/>
      <c r="M7" s="369"/>
      <c r="N7" s="369"/>
      <c r="O7" s="14"/>
      <c r="P7" s="370"/>
      <c r="Q7" s="370"/>
      <c r="R7" s="370"/>
      <c r="S7" s="370"/>
      <c r="T7" s="370"/>
      <c r="U7" s="14"/>
      <c r="V7" s="371"/>
      <c r="W7" s="371"/>
      <c r="X7" s="371"/>
      <c r="Y7" s="371"/>
      <c r="Z7" s="371"/>
      <c r="AA7" s="14"/>
      <c r="AB7" s="369"/>
      <c r="AC7" s="369"/>
      <c r="AD7" s="369"/>
      <c r="AE7" s="369"/>
      <c r="AF7" s="369"/>
      <c r="AG7" s="14"/>
      <c r="AH7" s="369"/>
      <c r="AI7" s="369"/>
      <c r="AJ7" s="369"/>
      <c r="AK7" s="14"/>
      <c r="AL7" s="370"/>
      <c r="AM7" s="370"/>
      <c r="AN7" s="370"/>
      <c r="AO7" s="14"/>
      <c r="AP7" s="371"/>
      <c r="AQ7" s="371"/>
      <c r="AR7" s="371"/>
    </row>
    <row r="8" spans="1:48" s="13" customFormat="1" ht="30" customHeight="1">
      <c r="A8" s="372" t="s">
        <v>18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</row>
    <row r="9" spans="1:48" ht="30" customHeight="1">
      <c r="B9" s="343" t="s">
        <v>240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X9" s="343" t="s">
        <v>279</v>
      </c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343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73" t="s">
        <v>21</v>
      </c>
      <c r="G10" s="373"/>
      <c r="H10" s="373"/>
      <c r="I10" s="26"/>
      <c r="J10" s="344" t="s">
        <v>22</v>
      </c>
      <c r="K10" s="344"/>
      <c r="L10" s="344"/>
      <c r="M10" s="26"/>
      <c r="N10" s="344" t="s">
        <v>15</v>
      </c>
      <c r="O10" s="344"/>
      <c r="P10" s="344"/>
      <c r="Q10" s="26"/>
      <c r="R10" s="344" t="s">
        <v>16</v>
      </c>
      <c r="S10" s="344"/>
      <c r="T10" s="344"/>
      <c r="U10" s="344"/>
      <c r="V10" s="344"/>
      <c r="X10" s="344" t="s">
        <v>19</v>
      </c>
      <c r="Y10" s="344"/>
      <c r="Z10" s="344"/>
      <c r="AA10" s="344"/>
      <c r="AB10" s="344"/>
      <c r="AC10" s="26"/>
      <c r="AD10" s="344" t="s">
        <v>20</v>
      </c>
      <c r="AE10" s="344"/>
      <c r="AF10" s="344"/>
      <c r="AG10" s="344"/>
      <c r="AH10" s="344"/>
      <c r="AI10" s="26"/>
      <c r="AJ10" s="373" t="s">
        <v>21</v>
      </c>
      <c r="AK10" s="373"/>
      <c r="AL10" s="373"/>
      <c r="AM10" s="26"/>
      <c r="AN10" s="344" t="s">
        <v>22</v>
      </c>
      <c r="AO10" s="344"/>
      <c r="AP10" s="344"/>
      <c r="AQ10" s="26"/>
      <c r="AR10" s="344" t="s">
        <v>15</v>
      </c>
      <c r="AS10" s="344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70" t="s">
        <v>23</v>
      </c>
      <c r="G11" s="370"/>
      <c r="H11" s="370"/>
      <c r="I11" s="14"/>
      <c r="J11" s="369"/>
      <c r="K11" s="369"/>
      <c r="L11" s="369"/>
      <c r="M11" s="14"/>
      <c r="N11" s="369"/>
      <c r="O11" s="369"/>
      <c r="P11" s="369"/>
      <c r="Q11" s="14"/>
      <c r="R11" s="370"/>
      <c r="S11" s="370"/>
      <c r="T11" s="370"/>
      <c r="U11" s="370"/>
      <c r="V11" s="370"/>
      <c r="W11" s="14"/>
      <c r="X11" s="370"/>
      <c r="Y11" s="370"/>
      <c r="Z11" s="370"/>
      <c r="AA11" s="370"/>
      <c r="AB11" s="370"/>
      <c r="AC11" s="14"/>
      <c r="AD11" s="370"/>
      <c r="AE11" s="370"/>
      <c r="AF11" s="370"/>
      <c r="AG11" s="370"/>
      <c r="AH11" s="370"/>
      <c r="AI11" s="14"/>
      <c r="AJ11" s="370"/>
      <c r="AK11" s="370"/>
      <c r="AL11" s="370"/>
      <c r="AM11" s="14"/>
      <c r="AN11" s="369"/>
      <c r="AO11" s="369"/>
      <c r="AP11" s="369"/>
      <c r="AQ11" s="14"/>
      <c r="AR11" s="369"/>
      <c r="AS11" s="369"/>
      <c r="AT11" s="14"/>
      <c r="AU11" s="8"/>
    </row>
  </sheetData>
  <mergeCells count="48"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A4:AM4"/>
    <mergeCell ref="AN4:AV4"/>
    <mergeCell ref="V6:Z6"/>
    <mergeCell ref="AB6:AF6"/>
    <mergeCell ref="AH6:AJ6"/>
    <mergeCell ref="L7:N7"/>
    <mergeCell ref="P7:T7"/>
    <mergeCell ref="AL6:AN6"/>
    <mergeCell ref="AP6:AR6"/>
    <mergeCell ref="H5:Z5"/>
    <mergeCell ref="AB5:AR5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9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8" style="54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9" bestFit="1" customWidth="1"/>
    <col min="33" max="33" width="9.5703125" style="99" bestFit="1" customWidth="1"/>
    <col min="34" max="16384" width="9.140625" style="12"/>
  </cols>
  <sheetData>
    <row r="1" spans="1:34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</row>
    <row r="2" spans="1:34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</row>
    <row r="3" spans="1:34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</row>
    <row r="4" spans="1:34" s="13" customFormat="1" ht="30" customHeight="1">
      <c r="A4" s="341" t="s">
        <v>150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D4" s="44"/>
      <c r="AE4" s="118"/>
      <c r="AF4" s="118"/>
      <c r="AG4" s="118"/>
    </row>
    <row r="5" spans="1:34" ht="30" customHeight="1">
      <c r="D5" s="120"/>
      <c r="E5" s="343" t="s">
        <v>240</v>
      </c>
      <c r="F5" s="343"/>
      <c r="G5" s="343"/>
      <c r="H5" s="343"/>
      <c r="I5" s="343"/>
      <c r="K5" s="375" t="s">
        <v>2</v>
      </c>
      <c r="L5" s="375"/>
      <c r="M5" s="375"/>
      <c r="N5" s="375"/>
      <c r="O5" s="375"/>
      <c r="P5" s="375"/>
      <c r="Q5" s="375"/>
      <c r="S5" s="343" t="s">
        <v>279</v>
      </c>
      <c r="T5" s="343"/>
      <c r="U5" s="343"/>
      <c r="V5" s="343"/>
      <c r="W5" s="343"/>
      <c r="X5" s="343"/>
      <c r="Y5" s="343"/>
      <c r="Z5" s="343"/>
      <c r="AA5" s="343"/>
    </row>
    <row r="6" spans="1:34" ht="30" customHeight="1">
      <c r="D6" s="342" t="s">
        <v>27</v>
      </c>
      <c r="E6" s="342"/>
      <c r="F6" s="26"/>
      <c r="G6" s="376" t="s">
        <v>7</v>
      </c>
      <c r="H6" s="26"/>
      <c r="I6" s="376" t="s">
        <v>8</v>
      </c>
      <c r="K6" s="344" t="s">
        <v>24</v>
      </c>
      <c r="L6" s="344"/>
      <c r="M6" s="344"/>
      <c r="N6" s="26"/>
      <c r="O6" s="344" t="s">
        <v>25</v>
      </c>
      <c r="P6" s="344"/>
      <c r="Q6" s="344"/>
      <c r="S6" s="376" t="s">
        <v>6</v>
      </c>
      <c r="T6" s="26"/>
      <c r="U6" s="356" t="s">
        <v>170</v>
      </c>
      <c r="V6" s="80"/>
      <c r="W6" s="358" t="s">
        <v>7</v>
      </c>
      <c r="X6" s="80"/>
      <c r="Y6" s="358" t="s">
        <v>8</v>
      </c>
      <c r="Z6" s="80"/>
      <c r="AA6" s="356" t="s">
        <v>11</v>
      </c>
    </row>
    <row r="7" spans="1:34" ht="30" customHeight="1">
      <c r="A7" s="343" t="s">
        <v>26</v>
      </c>
      <c r="B7" s="343"/>
      <c r="D7" s="342"/>
      <c r="E7" s="342"/>
      <c r="G7" s="363"/>
      <c r="I7" s="363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63"/>
      <c r="U7" s="357"/>
      <c r="W7" s="359"/>
      <c r="Y7" s="359"/>
      <c r="AA7" s="357"/>
    </row>
    <row r="8" spans="1:34" ht="30" customHeight="1">
      <c r="A8" s="360" t="s">
        <v>218</v>
      </c>
      <c r="B8" s="360"/>
      <c r="C8" s="176"/>
      <c r="D8" s="377">
        <v>536669</v>
      </c>
      <c r="E8" s="377"/>
      <c r="F8" s="182"/>
      <c r="G8" s="183">
        <v>5662527692</v>
      </c>
      <c r="H8" s="182"/>
      <c r="I8" s="183">
        <v>8329932704.4412498</v>
      </c>
      <c r="J8" s="275">
        <v>6595634292</v>
      </c>
      <c r="K8" s="183">
        <v>1049854</v>
      </c>
      <c r="L8" s="182"/>
      <c r="M8" s="183">
        <v>17276352298</v>
      </c>
      <c r="N8" s="182"/>
      <c r="O8" s="183">
        <v>0</v>
      </c>
      <c r="P8" s="182"/>
      <c r="Q8" s="184">
        <v>0</v>
      </c>
      <c r="R8" s="182"/>
      <c r="S8" s="183">
        <f t="shared" ref="S8:S27" si="0">D8+K8-O8</f>
        <v>1586523</v>
      </c>
      <c r="T8" s="182"/>
      <c r="U8" s="276">
        <v>18250</v>
      </c>
      <c r="V8" s="182"/>
      <c r="W8" s="183">
        <v>22938879990</v>
      </c>
      <c r="X8" s="182"/>
      <c r="Y8" s="183">
        <v>28919661821.859402</v>
      </c>
      <c r="Z8" s="182"/>
      <c r="AA8" s="185">
        <f t="shared" ref="AA8:AA27" si="1">Y8/10691989931381</f>
        <v>2.7047969561755916E-3</v>
      </c>
      <c r="AC8" s="277">
        <v>7325921202288</v>
      </c>
    </row>
    <row r="9" spans="1:34" ht="30" customHeight="1">
      <c r="A9" s="360" t="s">
        <v>217</v>
      </c>
      <c r="B9" s="360"/>
      <c r="C9" s="176"/>
      <c r="D9" s="374">
        <v>8828156</v>
      </c>
      <c r="E9" s="374"/>
      <c r="F9" s="182"/>
      <c r="G9" s="183">
        <v>98092204863</v>
      </c>
      <c r="H9" s="182"/>
      <c r="I9" s="183">
        <v>105812070777</v>
      </c>
      <c r="J9" s="182"/>
      <c r="K9" s="183">
        <v>1097000</v>
      </c>
      <c r="L9" s="182"/>
      <c r="M9" s="183">
        <v>13891951991</v>
      </c>
      <c r="N9" s="182"/>
      <c r="O9" s="183">
        <v>0</v>
      </c>
      <c r="P9" s="182"/>
      <c r="Q9" s="183">
        <v>0</v>
      </c>
      <c r="R9" s="182"/>
      <c r="S9" s="183">
        <f t="shared" si="0"/>
        <v>9925156</v>
      </c>
      <c r="T9" s="182"/>
      <c r="U9" s="24">
        <v>13665</v>
      </c>
      <c r="V9" s="182"/>
      <c r="W9" s="183">
        <v>111984156854</v>
      </c>
      <c r="X9" s="182"/>
      <c r="Y9" s="183">
        <v>135466199372.621</v>
      </c>
      <c r="Z9" s="182"/>
      <c r="AA9" s="185">
        <f t="shared" si="1"/>
        <v>1.2669877192366931E-2</v>
      </c>
      <c r="AE9" s="186"/>
      <c r="AF9" s="186"/>
      <c r="AG9" s="186"/>
      <c r="AH9" s="187"/>
    </row>
    <row r="10" spans="1:34" ht="30" customHeight="1">
      <c r="A10" s="360" t="s">
        <v>231</v>
      </c>
      <c r="B10" s="360"/>
      <c r="C10" s="176"/>
      <c r="D10" s="374">
        <v>4414132</v>
      </c>
      <c r="E10" s="374"/>
      <c r="F10" s="182"/>
      <c r="G10" s="183">
        <v>43984487263</v>
      </c>
      <c r="H10" s="182"/>
      <c r="I10" s="183">
        <v>41553790307.006203</v>
      </c>
      <c r="J10" s="182"/>
      <c r="K10" s="183">
        <v>819972</v>
      </c>
      <c r="L10" s="182"/>
      <c r="M10" s="183">
        <v>7736731645</v>
      </c>
      <c r="N10" s="182"/>
      <c r="O10" s="183">
        <v>0</v>
      </c>
      <c r="P10" s="182"/>
      <c r="Q10" s="183">
        <v>0</v>
      </c>
      <c r="R10" s="182"/>
      <c r="S10" s="183">
        <f t="shared" si="0"/>
        <v>5234104</v>
      </c>
      <c r="T10" s="182"/>
      <c r="U10" s="24">
        <v>10585</v>
      </c>
      <c r="V10" s="182"/>
      <c r="W10" s="183">
        <v>51721218908</v>
      </c>
      <c r="X10" s="182"/>
      <c r="Y10" s="183">
        <v>55337199788.377502</v>
      </c>
      <c r="Z10" s="182"/>
      <c r="AA10" s="185">
        <f t="shared" si="1"/>
        <v>5.1755753740435886E-3</v>
      </c>
      <c r="AE10" s="186"/>
      <c r="AF10" s="186"/>
      <c r="AG10" s="186"/>
      <c r="AH10" s="187"/>
    </row>
    <row r="11" spans="1:34" ht="30" customHeight="1">
      <c r="A11" s="360" t="s">
        <v>219</v>
      </c>
      <c r="B11" s="360"/>
      <c r="C11" s="176"/>
      <c r="D11" s="374">
        <v>740000</v>
      </c>
      <c r="E11" s="374"/>
      <c r="F11" s="24"/>
      <c r="G11" s="183">
        <v>10023814152</v>
      </c>
      <c r="H11" s="183"/>
      <c r="I11" s="183">
        <v>11995937887.5</v>
      </c>
      <c r="J11" s="183"/>
      <c r="K11" s="183">
        <v>0</v>
      </c>
      <c r="L11" s="182"/>
      <c r="M11" s="183">
        <v>0</v>
      </c>
      <c r="N11" s="182"/>
      <c r="O11" s="183">
        <v>0</v>
      </c>
      <c r="P11" s="182"/>
      <c r="Q11" s="183">
        <v>0</v>
      </c>
      <c r="R11" s="182"/>
      <c r="S11" s="183">
        <f t="shared" si="0"/>
        <v>740000</v>
      </c>
      <c r="T11" s="182"/>
      <c r="U11" s="24">
        <v>18480</v>
      </c>
      <c r="V11" s="182"/>
      <c r="W11" s="183">
        <v>10023814152</v>
      </c>
      <c r="X11" s="182"/>
      <c r="Y11" s="183">
        <v>13658960700</v>
      </c>
      <c r="Z11" s="182"/>
      <c r="AA11" s="185">
        <f t="shared" si="1"/>
        <v>1.2774947215308291E-3</v>
      </c>
      <c r="AC11" s="87"/>
      <c r="AE11" s="186"/>
      <c r="AF11" s="186"/>
      <c r="AG11" s="186"/>
    </row>
    <row r="12" spans="1:34" ht="30" customHeight="1">
      <c r="A12" s="360" t="s">
        <v>220</v>
      </c>
      <c r="B12" s="360"/>
      <c r="C12" s="176"/>
      <c r="D12" s="374">
        <v>136834</v>
      </c>
      <c r="E12" s="374"/>
      <c r="F12" s="182"/>
      <c r="G12" s="183">
        <v>39769806840</v>
      </c>
      <c r="H12" s="183"/>
      <c r="I12" s="183">
        <v>35478557183.553703</v>
      </c>
      <c r="J12" s="183"/>
      <c r="K12" s="183">
        <v>0</v>
      </c>
      <c r="L12" s="182"/>
      <c r="M12" s="183">
        <v>0</v>
      </c>
      <c r="N12" s="182"/>
      <c r="O12" s="183">
        <v>0</v>
      </c>
      <c r="P12" s="182"/>
      <c r="Q12" s="183">
        <v>0</v>
      </c>
      <c r="R12" s="182"/>
      <c r="S12" s="183">
        <f t="shared" si="0"/>
        <v>136834</v>
      </c>
      <c r="T12" s="182"/>
      <c r="U12" s="24">
        <v>367190</v>
      </c>
      <c r="V12" s="182"/>
      <c r="W12" s="183">
        <v>39769806840</v>
      </c>
      <c r="X12" s="182"/>
      <c r="Y12" s="183">
        <v>50184411619.203796</v>
      </c>
      <c r="Z12" s="182"/>
      <c r="AA12" s="185">
        <f t="shared" si="1"/>
        <v>4.6936456114602676E-3</v>
      </c>
      <c r="AC12" s="43"/>
      <c r="AE12" s="186"/>
      <c r="AF12" s="186"/>
      <c r="AG12" s="186"/>
    </row>
    <row r="13" spans="1:34" ht="30" customHeight="1">
      <c r="A13" s="360" t="s">
        <v>221</v>
      </c>
      <c r="B13" s="360"/>
      <c r="C13" s="176"/>
      <c r="D13" s="374">
        <v>231325</v>
      </c>
      <c r="E13" s="374"/>
      <c r="F13" s="182"/>
      <c r="G13" s="183">
        <v>39297568946</v>
      </c>
      <c r="H13" s="183"/>
      <c r="I13" s="183">
        <v>35886732838.6875</v>
      </c>
      <c r="J13" s="183"/>
      <c r="K13" s="183">
        <v>0</v>
      </c>
      <c r="L13" s="182"/>
      <c r="M13" s="183">
        <v>0</v>
      </c>
      <c r="N13" s="182"/>
      <c r="O13" s="183">
        <v>0</v>
      </c>
      <c r="P13" s="182"/>
      <c r="Q13" s="183">
        <v>0</v>
      </c>
      <c r="R13" s="182"/>
      <c r="S13" s="183">
        <f t="shared" si="0"/>
        <v>231325</v>
      </c>
      <c r="T13" s="182"/>
      <c r="U13" s="24">
        <v>175670</v>
      </c>
      <c r="V13" s="182"/>
      <c r="W13" s="183">
        <f>G13+M13</f>
        <v>39297568946</v>
      </c>
      <c r="X13" s="182"/>
      <c r="Y13" s="183">
        <v>40588606475.484398</v>
      </c>
      <c r="Z13" s="182"/>
      <c r="AA13" s="185">
        <f t="shared" si="1"/>
        <v>3.7961695377543149E-3</v>
      </c>
      <c r="AC13" s="43"/>
      <c r="AE13" s="186"/>
      <c r="AF13" s="186"/>
      <c r="AG13" s="186"/>
    </row>
    <row r="14" spans="1:34" ht="30" customHeight="1">
      <c r="A14" s="360" t="s">
        <v>180</v>
      </c>
      <c r="B14" s="360"/>
      <c r="C14" s="24"/>
      <c r="D14" s="374">
        <v>2000000</v>
      </c>
      <c r="E14" s="374"/>
      <c r="F14" s="183"/>
      <c r="G14" s="183">
        <v>25393422240</v>
      </c>
      <c r="H14" s="183"/>
      <c r="I14" s="183">
        <v>25765367250</v>
      </c>
      <c r="J14" s="183"/>
      <c r="K14" s="183">
        <v>0</v>
      </c>
      <c r="L14" s="182"/>
      <c r="M14" s="183">
        <v>0</v>
      </c>
      <c r="N14" s="182"/>
      <c r="O14" s="183">
        <v>0</v>
      </c>
      <c r="P14" s="183"/>
      <c r="Q14" s="183">
        <v>0</v>
      </c>
      <c r="R14" s="183"/>
      <c r="S14" s="183">
        <f t="shared" si="0"/>
        <v>2000000</v>
      </c>
      <c r="T14" s="182"/>
      <c r="U14" s="24">
        <v>15079</v>
      </c>
      <c r="V14" s="182"/>
      <c r="W14" s="183">
        <v>25393422240</v>
      </c>
      <c r="X14" s="182"/>
      <c r="Y14" s="183">
        <v>30122187375</v>
      </c>
      <c r="Z14" s="182"/>
      <c r="AA14" s="185">
        <f t="shared" si="1"/>
        <v>2.8172667172638604E-3</v>
      </c>
      <c r="AC14" s="43"/>
      <c r="AE14" s="186"/>
      <c r="AF14" s="186"/>
      <c r="AG14" s="186"/>
    </row>
    <row r="15" spans="1:34" ht="30" customHeight="1">
      <c r="A15" s="360" t="s">
        <v>181</v>
      </c>
      <c r="B15" s="360"/>
      <c r="C15" s="24"/>
      <c r="D15" s="374">
        <v>512000</v>
      </c>
      <c r="E15" s="374"/>
      <c r="F15" s="24"/>
      <c r="G15" s="183">
        <v>9988917716</v>
      </c>
      <c r="H15" s="183"/>
      <c r="I15" s="183">
        <v>11015383680</v>
      </c>
      <c r="J15" s="183"/>
      <c r="K15" s="183">
        <v>0</v>
      </c>
      <c r="L15" s="182"/>
      <c r="M15" s="183">
        <v>0</v>
      </c>
      <c r="N15" s="182"/>
      <c r="O15" s="183">
        <v>0</v>
      </c>
      <c r="P15" s="183"/>
      <c r="Q15" s="183">
        <v>0</v>
      </c>
      <c r="R15" s="183"/>
      <c r="S15" s="183">
        <f t="shared" si="0"/>
        <v>512000</v>
      </c>
      <c r="T15" s="182"/>
      <c r="U15" s="24">
        <v>24672</v>
      </c>
      <c r="V15" s="182"/>
      <c r="W15" s="183">
        <v>9988917716</v>
      </c>
      <c r="X15" s="182"/>
      <c r="Y15" s="183">
        <v>12617063424</v>
      </c>
      <c r="Z15" s="182"/>
      <c r="AA15" s="185">
        <f t="shared" si="1"/>
        <v>1.1800481954223421E-3</v>
      </c>
      <c r="AC15" s="43"/>
      <c r="AE15" s="186"/>
      <c r="AF15" s="186"/>
      <c r="AG15" s="186"/>
    </row>
    <row r="16" spans="1:34" ht="30" customHeight="1">
      <c r="A16" s="360" t="s">
        <v>182</v>
      </c>
      <c r="B16" s="360"/>
      <c r="C16" s="24"/>
      <c r="D16" s="374">
        <v>56885</v>
      </c>
      <c r="E16" s="374"/>
      <c r="F16" s="183"/>
      <c r="G16" s="183">
        <v>1476420798</v>
      </c>
      <c r="H16" s="183"/>
      <c r="I16" s="183">
        <v>1516119752.4493101</v>
      </c>
      <c r="J16" s="183"/>
      <c r="K16" s="183">
        <v>1068505</v>
      </c>
      <c r="L16" s="182"/>
      <c r="M16" s="183">
        <v>29139657480</v>
      </c>
      <c r="N16" s="182"/>
      <c r="O16" s="183">
        <v>0</v>
      </c>
      <c r="P16" s="183"/>
      <c r="Q16" s="183">
        <v>0</v>
      </c>
      <c r="R16" s="183"/>
      <c r="S16" s="183">
        <f>D16+K16-O16</f>
        <v>1125390</v>
      </c>
      <c r="T16" s="182"/>
      <c r="U16" s="24">
        <v>27330</v>
      </c>
      <c r="V16" s="182"/>
      <c r="W16" s="183">
        <v>30616078278</v>
      </c>
      <c r="X16" s="182"/>
      <c r="Y16" s="183">
        <v>30736570694.122101</v>
      </c>
      <c r="Z16" s="182"/>
      <c r="AA16" s="185">
        <f t="shared" si="1"/>
        <v>2.8747287353788316E-3</v>
      </c>
      <c r="AC16" s="43"/>
      <c r="AE16" s="186"/>
      <c r="AF16" s="186"/>
      <c r="AG16" s="186"/>
    </row>
    <row r="17" spans="1:33" ht="30" customHeight="1">
      <c r="A17" s="360" t="s">
        <v>28</v>
      </c>
      <c r="B17" s="360"/>
      <c r="C17" s="24"/>
      <c r="D17" s="374">
        <v>12746183</v>
      </c>
      <c r="E17" s="374"/>
      <c r="F17" s="183">
        <v>0</v>
      </c>
      <c r="G17" s="183">
        <v>199999985910</v>
      </c>
      <c r="H17" s="183"/>
      <c r="I17" s="183">
        <v>207404997543.19</v>
      </c>
      <c r="J17" s="183"/>
      <c r="K17" s="183">
        <v>0</v>
      </c>
      <c r="L17" s="182"/>
      <c r="M17" s="183">
        <v>0</v>
      </c>
      <c r="N17" s="182"/>
      <c r="O17" s="183">
        <v>0</v>
      </c>
      <c r="P17" s="183"/>
      <c r="Q17" s="183">
        <v>0</v>
      </c>
      <c r="R17" s="183"/>
      <c r="S17" s="183">
        <f>D17+K17-O17</f>
        <v>12746183</v>
      </c>
      <c r="T17" s="182"/>
      <c r="U17" s="24">
        <v>16724</v>
      </c>
      <c r="V17" s="182"/>
      <c r="W17" s="183">
        <v>199999985910</v>
      </c>
      <c r="X17" s="182"/>
      <c r="Y17" s="183">
        <v>213169203881.28</v>
      </c>
      <c r="Z17" s="182"/>
      <c r="AA17" s="185">
        <f t="shared" si="1"/>
        <v>1.9937280641803466E-2</v>
      </c>
      <c r="AC17" s="43"/>
      <c r="AE17" s="186"/>
      <c r="AF17" s="186"/>
      <c r="AG17" s="186"/>
    </row>
    <row r="18" spans="1:33" ht="30" customHeight="1">
      <c r="A18" s="360" t="s">
        <v>203</v>
      </c>
      <c r="B18" s="360"/>
      <c r="C18" s="24"/>
      <c r="D18" s="374">
        <v>1231</v>
      </c>
      <c r="E18" s="374"/>
      <c r="F18" s="183"/>
      <c r="G18" s="183">
        <v>40359316</v>
      </c>
      <c r="H18" s="183"/>
      <c r="I18" s="183">
        <v>41048846.489710003</v>
      </c>
      <c r="J18" s="183"/>
      <c r="K18" s="183">
        <v>0</v>
      </c>
      <c r="L18" s="182"/>
      <c r="M18" s="183">
        <v>0</v>
      </c>
      <c r="N18" s="182"/>
      <c r="O18" s="183">
        <v>0</v>
      </c>
      <c r="P18" s="183"/>
      <c r="Q18" s="183">
        <v>0</v>
      </c>
      <c r="R18" s="183"/>
      <c r="S18" s="183">
        <f t="shared" si="0"/>
        <v>1231</v>
      </c>
      <c r="T18" s="182"/>
      <c r="U18" s="24">
        <v>37158</v>
      </c>
      <c r="V18" s="182"/>
      <c r="W18" s="183">
        <v>40359316</v>
      </c>
      <c r="X18" s="182"/>
      <c r="Y18" s="183">
        <v>45711251.434447497</v>
      </c>
      <c r="Z18" s="182"/>
      <c r="AA18" s="312">
        <f t="shared" si="1"/>
        <v>4.2752800673974577E-6</v>
      </c>
      <c r="AC18" s="43"/>
      <c r="AE18" s="186"/>
      <c r="AF18" s="186"/>
      <c r="AG18" s="186"/>
    </row>
    <row r="19" spans="1:33" ht="30" customHeight="1">
      <c r="A19" s="360" t="s">
        <v>204</v>
      </c>
      <c r="B19" s="360"/>
      <c r="C19" s="24"/>
      <c r="D19" s="374">
        <v>1504778</v>
      </c>
      <c r="E19" s="374"/>
      <c r="F19" s="183"/>
      <c r="G19" s="183">
        <v>27962291662</v>
      </c>
      <c r="H19" s="183"/>
      <c r="I19" s="183">
        <v>26302343832.1875</v>
      </c>
      <c r="J19" s="183"/>
      <c r="K19" s="183">
        <v>0</v>
      </c>
      <c r="L19" s="182"/>
      <c r="M19" s="183">
        <v>0</v>
      </c>
      <c r="N19" s="182"/>
      <c r="O19" s="183">
        <v>0</v>
      </c>
      <c r="P19" s="183"/>
      <c r="Q19" s="183">
        <v>0</v>
      </c>
      <c r="R19" s="183"/>
      <c r="S19" s="183">
        <f t="shared" si="0"/>
        <v>1504778</v>
      </c>
      <c r="T19" s="182"/>
      <c r="U19" s="24">
        <v>19952</v>
      </c>
      <c r="V19" s="182"/>
      <c r="W19" s="183">
        <v>27962291662</v>
      </c>
      <c r="X19" s="182"/>
      <c r="Y19" s="183">
        <v>29987677950.846001</v>
      </c>
      <c r="Z19" s="182"/>
      <c r="AA19" s="185">
        <f t="shared" si="1"/>
        <v>2.8046863253052773E-3</v>
      </c>
      <c r="AC19" s="43"/>
      <c r="AE19" s="186"/>
      <c r="AF19" s="186"/>
      <c r="AG19" s="186"/>
    </row>
    <row r="20" spans="1:33" ht="30" customHeight="1">
      <c r="A20" s="360" t="s">
        <v>205</v>
      </c>
      <c r="B20" s="360"/>
      <c r="C20" s="24"/>
      <c r="D20" s="374">
        <v>2618417</v>
      </c>
      <c r="E20" s="374"/>
      <c r="F20" s="183"/>
      <c r="G20" s="183">
        <v>28841819396</v>
      </c>
      <c r="H20" s="183"/>
      <c r="I20" s="183">
        <v>40356994179.269203</v>
      </c>
      <c r="J20" s="183"/>
      <c r="K20" s="183">
        <v>1384088</v>
      </c>
      <c r="L20" s="182"/>
      <c r="M20" s="183">
        <v>20946984141</v>
      </c>
      <c r="N20" s="182"/>
      <c r="O20" s="183">
        <v>0</v>
      </c>
      <c r="P20" s="183"/>
      <c r="Q20" s="183">
        <v>0</v>
      </c>
      <c r="R20" s="183"/>
      <c r="S20" s="183">
        <f t="shared" si="0"/>
        <v>4002505</v>
      </c>
      <c r="T20" s="182"/>
      <c r="U20" s="24">
        <v>12450</v>
      </c>
      <c r="V20" s="182"/>
      <c r="W20" s="183">
        <v>49788803537</v>
      </c>
      <c r="X20" s="182"/>
      <c r="Y20" s="183">
        <v>49534691685.862503</v>
      </c>
      <c r="Z20" s="182"/>
      <c r="AA20" s="185">
        <f t="shared" si="1"/>
        <v>4.632878631925956E-3</v>
      </c>
      <c r="AC20" s="43"/>
      <c r="AE20" s="186"/>
      <c r="AF20" s="186"/>
      <c r="AG20" s="186"/>
    </row>
    <row r="21" spans="1:33" ht="30" customHeight="1">
      <c r="A21" s="360" t="s">
        <v>222</v>
      </c>
      <c r="B21" s="360"/>
      <c r="C21" s="24"/>
      <c r="D21" s="374">
        <v>4913374</v>
      </c>
      <c r="E21" s="374"/>
      <c r="F21" s="183"/>
      <c r="G21" s="183">
        <v>63700893230</v>
      </c>
      <c r="H21" s="183"/>
      <c r="I21" s="183">
        <v>60460885018.379997</v>
      </c>
      <c r="J21" s="183"/>
      <c r="K21" s="183">
        <v>0</v>
      </c>
      <c r="L21" s="182"/>
      <c r="M21" s="183">
        <v>0</v>
      </c>
      <c r="N21" s="182"/>
      <c r="O21" s="183">
        <v>0</v>
      </c>
      <c r="P21" s="183"/>
      <c r="Q21" s="183">
        <v>0</v>
      </c>
      <c r="R21" s="183"/>
      <c r="S21" s="183">
        <f t="shared" si="0"/>
        <v>4913374</v>
      </c>
      <c r="T21" s="182"/>
      <c r="U21" s="24">
        <v>13932</v>
      </c>
      <c r="V21" s="182"/>
      <c r="W21" s="183">
        <v>63700893230</v>
      </c>
      <c r="X21" s="182"/>
      <c r="Y21" s="183">
        <v>68371838480.2005</v>
      </c>
      <c r="Z21" s="182"/>
      <c r="AA21" s="185">
        <f t="shared" si="1"/>
        <v>6.3946785321532234E-3</v>
      </c>
      <c r="AC21" s="43"/>
      <c r="AE21" s="186"/>
      <c r="AF21" s="186"/>
      <c r="AG21" s="186"/>
    </row>
    <row r="22" spans="1:33" ht="30" customHeight="1">
      <c r="A22" s="360" t="s">
        <v>232</v>
      </c>
      <c r="B22" s="360"/>
      <c r="C22" s="24"/>
      <c r="D22" s="374">
        <v>1000000</v>
      </c>
      <c r="E22" s="374"/>
      <c r="F22" s="183"/>
      <c r="G22" s="183">
        <v>14618938315</v>
      </c>
      <c r="H22" s="183"/>
      <c r="I22" s="183">
        <v>14573673187.5</v>
      </c>
      <c r="J22" s="183"/>
      <c r="K22" s="183">
        <v>0</v>
      </c>
      <c r="L22" s="182"/>
      <c r="M22" s="183">
        <v>0</v>
      </c>
      <c r="N22" s="182"/>
      <c r="O22" s="183">
        <v>0</v>
      </c>
      <c r="P22" s="183"/>
      <c r="Q22" s="183">
        <v>0</v>
      </c>
      <c r="R22" s="183"/>
      <c r="S22" s="183">
        <f t="shared" si="0"/>
        <v>1000000</v>
      </c>
      <c r="T22" s="182"/>
      <c r="U22" s="24">
        <v>15092</v>
      </c>
      <c r="V22" s="182"/>
      <c r="W22" s="183">
        <v>14618938315</v>
      </c>
      <c r="X22" s="182"/>
      <c r="Y22" s="183">
        <v>15074078250</v>
      </c>
      <c r="Z22" s="182"/>
      <c r="AA22" s="185">
        <f t="shared" si="1"/>
        <v>1.4098477782660051E-3</v>
      </c>
      <c r="AC22" s="43"/>
      <c r="AE22" s="186"/>
      <c r="AF22" s="186"/>
      <c r="AG22" s="186"/>
    </row>
    <row r="23" spans="1:33" ht="30" customHeight="1">
      <c r="A23" s="360" t="s">
        <v>177</v>
      </c>
      <c r="B23" s="360"/>
      <c r="C23" s="176"/>
      <c r="D23" s="374">
        <v>16735390</v>
      </c>
      <c r="E23" s="374"/>
      <c r="F23" s="183"/>
      <c r="G23" s="183">
        <v>354394434047</v>
      </c>
      <c r="H23" s="183"/>
      <c r="I23" s="183">
        <v>374293356798.20001</v>
      </c>
      <c r="J23" s="183"/>
      <c r="K23" s="183">
        <v>0</v>
      </c>
      <c r="L23" s="182"/>
      <c r="M23" s="183">
        <v>0</v>
      </c>
      <c r="N23" s="182"/>
      <c r="O23" s="379">
        <v>0</v>
      </c>
      <c r="P23" s="379"/>
      <c r="Q23" s="379">
        <v>0</v>
      </c>
      <c r="R23" s="379"/>
      <c r="S23" s="183">
        <f t="shared" si="0"/>
        <v>16735390</v>
      </c>
      <c r="T23" s="182"/>
      <c r="U23" s="24">
        <v>22986</v>
      </c>
      <c r="V23" s="182"/>
      <c r="W23" s="183">
        <v>354394434047</v>
      </c>
      <c r="X23" s="182"/>
      <c r="Y23" s="183">
        <v>384685364572.59998</v>
      </c>
      <c r="Z23" s="182"/>
      <c r="AA23" s="188">
        <f t="shared" si="1"/>
        <v>3.5978837152057921E-2</v>
      </c>
      <c r="AC23" s="43"/>
    </row>
    <row r="24" spans="1:33" ht="30" customHeight="1">
      <c r="A24" s="349" t="s">
        <v>244</v>
      </c>
      <c r="B24" s="349"/>
      <c r="C24" s="176"/>
      <c r="D24" s="374">
        <v>1694000</v>
      </c>
      <c r="E24" s="374"/>
      <c r="F24" s="183"/>
      <c r="G24" s="183">
        <v>20012387472</v>
      </c>
      <c r="H24" s="183"/>
      <c r="I24" s="183">
        <v>20050062243.75</v>
      </c>
      <c r="J24" s="183"/>
      <c r="K24" s="183">
        <v>0</v>
      </c>
      <c r="L24" s="182"/>
      <c r="M24" s="183">
        <v>0</v>
      </c>
      <c r="N24" s="182"/>
      <c r="O24" s="183">
        <v>0</v>
      </c>
      <c r="P24" s="183"/>
      <c r="Q24" s="183">
        <v>0</v>
      </c>
      <c r="R24" s="183"/>
      <c r="S24" s="183">
        <f t="shared" si="0"/>
        <v>1694000</v>
      </c>
      <c r="T24" s="182"/>
      <c r="U24" s="24">
        <v>12860</v>
      </c>
      <c r="V24" s="182"/>
      <c r="W24" s="183">
        <v>20012387472</v>
      </c>
      <c r="X24" s="182"/>
      <c r="Y24" s="183">
        <v>21758970502</v>
      </c>
      <c r="Z24" s="182"/>
      <c r="AA24" s="188">
        <f t="shared" si="1"/>
        <v>2.0350721092747574E-3</v>
      </c>
      <c r="AC24" s="43"/>
    </row>
    <row r="25" spans="1:33" ht="30" customHeight="1">
      <c r="A25" s="360" t="s">
        <v>245</v>
      </c>
      <c r="B25" s="360"/>
      <c r="C25" s="176"/>
      <c r="D25" s="374">
        <v>3000000</v>
      </c>
      <c r="E25" s="374"/>
      <c r="F25" s="183"/>
      <c r="G25" s="183">
        <v>30000000000</v>
      </c>
      <c r="H25" s="183"/>
      <c r="I25" s="183">
        <v>29964375000</v>
      </c>
      <c r="J25" s="183"/>
      <c r="K25" s="183">
        <v>0</v>
      </c>
      <c r="L25" s="182"/>
      <c r="M25" s="183">
        <v>0</v>
      </c>
      <c r="N25" s="182"/>
      <c r="O25" s="183">
        <v>0</v>
      </c>
      <c r="P25" s="183"/>
      <c r="Q25" s="183">
        <v>0</v>
      </c>
      <c r="R25" s="183"/>
      <c r="S25" s="183">
        <f t="shared" si="0"/>
        <v>3000000</v>
      </c>
      <c r="T25" s="182"/>
      <c r="U25" s="24">
        <v>10000</v>
      </c>
      <c r="V25" s="182"/>
      <c r="W25" s="183">
        <v>30000000000</v>
      </c>
      <c r="X25" s="182"/>
      <c r="Y25" s="183">
        <v>29964375000</v>
      </c>
      <c r="Z25" s="182"/>
      <c r="AA25" s="185">
        <f t="shared" si="1"/>
        <v>2.8025068478651043E-3</v>
      </c>
      <c r="AC25" s="43"/>
    </row>
    <row r="26" spans="1:33" ht="30" customHeight="1">
      <c r="A26" s="360" t="s">
        <v>246</v>
      </c>
      <c r="B26" s="360"/>
      <c r="C26" s="176"/>
      <c r="D26" s="374">
        <v>373855</v>
      </c>
      <c r="E26" s="374"/>
      <c r="F26" s="183"/>
      <c r="G26" s="183">
        <v>8759767315</v>
      </c>
      <c r="H26" s="183"/>
      <c r="I26" s="183">
        <v>10119312735.4</v>
      </c>
      <c r="J26" s="183"/>
      <c r="K26" s="183">
        <v>100000</v>
      </c>
      <c r="L26" s="182"/>
      <c r="M26" s="183">
        <v>2276128069</v>
      </c>
      <c r="N26" s="182"/>
      <c r="O26" s="183">
        <v>0</v>
      </c>
      <c r="P26" s="183"/>
      <c r="Q26" s="183">
        <v>0</v>
      </c>
      <c r="R26" s="183"/>
      <c r="S26" s="183">
        <f t="shared" si="0"/>
        <v>473855</v>
      </c>
      <c r="T26" s="182"/>
      <c r="U26" s="24">
        <v>20419</v>
      </c>
      <c r="V26" s="182"/>
      <c r="W26" s="183">
        <v>11035895384</v>
      </c>
      <c r="X26" s="182"/>
      <c r="Y26" s="183">
        <v>9664034470.7059994</v>
      </c>
      <c r="Z26" s="182"/>
      <c r="AA26" s="185">
        <f t="shared" si="1"/>
        <v>9.0385742342892126E-4</v>
      </c>
      <c r="AC26" s="43"/>
    </row>
    <row r="27" spans="1:33" ht="30" customHeight="1">
      <c r="A27" s="360" t="s">
        <v>247</v>
      </c>
      <c r="B27" s="360"/>
      <c r="C27" s="176"/>
      <c r="D27" s="374">
        <v>622867</v>
      </c>
      <c r="E27" s="374"/>
      <c r="F27" s="183"/>
      <c r="G27" s="183">
        <v>25471117375</v>
      </c>
      <c r="H27" s="183"/>
      <c r="I27" s="183">
        <v>28667269306.368</v>
      </c>
      <c r="J27" s="183"/>
      <c r="K27" s="183">
        <v>20764</v>
      </c>
      <c r="L27" s="182"/>
      <c r="M27" s="183">
        <v>804427129</v>
      </c>
      <c r="N27" s="182"/>
      <c r="O27" s="183">
        <v>0</v>
      </c>
      <c r="P27" s="183"/>
      <c r="Q27" s="183">
        <v>0</v>
      </c>
      <c r="R27" s="183"/>
      <c r="S27" s="183">
        <f t="shared" si="0"/>
        <v>643631</v>
      </c>
      <c r="T27" s="182"/>
      <c r="U27" s="24">
        <v>35100</v>
      </c>
      <c r="V27" s="182"/>
      <c r="W27" s="183">
        <v>26275544504</v>
      </c>
      <c r="X27" s="182"/>
      <c r="Y27" s="183">
        <v>22564338362.279999</v>
      </c>
      <c r="Z27" s="182"/>
      <c r="AA27" s="185">
        <f t="shared" si="1"/>
        <v>2.1103965217974668E-3</v>
      </c>
      <c r="AC27" s="43"/>
    </row>
    <row r="28" spans="1:33" s="178" customFormat="1" ht="30" customHeight="1" thickBot="1">
      <c r="A28" s="342" t="s">
        <v>12</v>
      </c>
      <c r="B28" s="342"/>
      <c r="D28" s="378">
        <f t="shared" ref="D28:Q28" si="2">SUM(D8:D27)</f>
        <v>62666096</v>
      </c>
      <c r="E28" s="378">
        <f t="shared" si="2"/>
        <v>0</v>
      </c>
      <c r="F28" s="178">
        <f t="shared" si="2"/>
        <v>0</v>
      </c>
      <c r="G28" s="189">
        <f t="shared" si="2"/>
        <v>1047491164548</v>
      </c>
      <c r="H28" s="178">
        <f t="shared" si="2"/>
        <v>0</v>
      </c>
      <c r="I28" s="189">
        <f t="shared" si="2"/>
        <v>1089588211071.3723</v>
      </c>
      <c r="J28" s="178">
        <f t="shared" si="2"/>
        <v>6595634292</v>
      </c>
      <c r="K28" s="189">
        <f t="shared" si="2"/>
        <v>5540183</v>
      </c>
      <c r="L28" s="178">
        <f t="shared" si="2"/>
        <v>0</v>
      </c>
      <c r="M28" s="190">
        <f t="shared" si="2"/>
        <v>92072232753</v>
      </c>
      <c r="N28" s="178">
        <f t="shared" si="2"/>
        <v>0</v>
      </c>
      <c r="O28" s="190">
        <f t="shared" si="2"/>
        <v>0</v>
      </c>
      <c r="P28" s="178">
        <f t="shared" si="2"/>
        <v>0</v>
      </c>
      <c r="Q28" s="190">
        <f t="shared" si="2"/>
        <v>0</v>
      </c>
      <c r="S28" s="189">
        <f>SUM(S8:S27)</f>
        <v>68206279</v>
      </c>
      <c r="U28" s="191"/>
      <c r="W28" s="190">
        <f>SUM(W8:W27)</f>
        <v>1139563397301</v>
      </c>
      <c r="X28" s="178">
        <f>SUM(X8:X27)</f>
        <v>0</v>
      </c>
      <c r="Y28" s="190">
        <f>SUM(Y8:Y27)</f>
        <v>1242451145677.8777</v>
      </c>
      <c r="AA28" s="192">
        <f>SUM(AA8:AA27)</f>
        <v>0.11620392028534206</v>
      </c>
      <c r="AD28" s="193"/>
      <c r="AE28" s="194"/>
      <c r="AF28" s="194"/>
      <c r="AG28" s="194"/>
    </row>
    <row r="29" spans="1:33" ht="30" customHeight="1" thickTop="1"/>
  </sheetData>
  <mergeCells count="62">
    <mergeCell ref="Q23:R23"/>
    <mergeCell ref="O23:P23"/>
    <mergeCell ref="A10:B10"/>
    <mergeCell ref="D10:E10"/>
    <mergeCell ref="A22:B22"/>
    <mergeCell ref="D22:E22"/>
    <mergeCell ref="D14:E14"/>
    <mergeCell ref="D11:E11"/>
    <mergeCell ref="D19:E19"/>
    <mergeCell ref="D20:E20"/>
    <mergeCell ref="D21:E21"/>
    <mergeCell ref="A19:B19"/>
    <mergeCell ref="A20:B20"/>
    <mergeCell ref="A21:B21"/>
    <mergeCell ref="A17:B17"/>
    <mergeCell ref="A18:B18"/>
    <mergeCell ref="A28:B28"/>
    <mergeCell ref="D28:E28"/>
    <mergeCell ref="A23:B23"/>
    <mergeCell ref="D23:E23"/>
    <mergeCell ref="D17:E17"/>
    <mergeCell ref="D18:E18"/>
    <mergeCell ref="A24:B24"/>
    <mergeCell ref="A25:B25"/>
    <mergeCell ref="A26:B26"/>
    <mergeCell ref="A27:B27"/>
    <mergeCell ref="D24:E24"/>
    <mergeCell ref="D25:E25"/>
    <mergeCell ref="D26:E26"/>
    <mergeCell ref="D27:E27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14:B14"/>
    <mergeCell ref="A16:B16"/>
    <mergeCell ref="D16:E16"/>
    <mergeCell ref="A13:B13"/>
    <mergeCell ref="D13:E13"/>
    <mergeCell ref="D15:E15"/>
    <mergeCell ref="A15:B15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70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8.28515625" style="44" bestFit="1" customWidth="1"/>
    <col min="13" max="13" width="0.28515625" style="12" customWidth="1"/>
    <col min="14" max="14" width="48.28515625" style="154" hidden="1" customWidth="1"/>
    <col min="15" max="15" width="17.85546875" style="149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N1" s="150"/>
      <c r="O1" s="146"/>
      <c r="P1" s="73"/>
      <c r="Q1" s="64"/>
    </row>
    <row r="2" spans="1:17" ht="30" customHeight="1">
      <c r="A2" s="342" t="s">
        <v>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N2" s="151"/>
      <c r="O2" s="147"/>
      <c r="P2" s="73"/>
      <c r="Q2" s="66"/>
    </row>
    <row r="3" spans="1:17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N3" s="151"/>
      <c r="O3" s="147"/>
      <c r="P3" s="73"/>
      <c r="Q3" s="66"/>
    </row>
    <row r="4" spans="1:17" s="13" customFormat="1" ht="30" customHeight="1">
      <c r="A4" s="341" t="s">
        <v>151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N4" s="151"/>
      <c r="O4" s="147"/>
      <c r="P4" s="73"/>
      <c r="Q4" s="66"/>
    </row>
    <row r="5" spans="1:17" ht="30" customHeight="1">
      <c r="A5"/>
      <c r="B5"/>
      <c r="C5"/>
      <c r="D5" s="17" t="s">
        <v>240</v>
      </c>
      <c r="E5"/>
      <c r="F5" s="363" t="s">
        <v>2</v>
      </c>
      <c r="G5" s="363"/>
      <c r="H5" s="363"/>
      <c r="I5"/>
      <c r="J5" s="17" t="s">
        <v>279</v>
      </c>
      <c r="K5"/>
      <c r="L5" s="45"/>
      <c r="M5"/>
      <c r="N5"/>
      <c r="O5"/>
      <c r="P5" s="73"/>
      <c r="Q5" s="66"/>
    </row>
    <row r="6" spans="1:17" ht="30" customHeight="1">
      <c r="A6" s="363" t="s">
        <v>73</v>
      </c>
      <c r="B6" s="363"/>
      <c r="C6"/>
      <c r="D6" s="17" t="s">
        <v>74</v>
      </c>
      <c r="E6"/>
      <c r="F6" s="17" t="s">
        <v>75</v>
      </c>
      <c r="G6"/>
      <c r="H6" s="17" t="s">
        <v>76</v>
      </c>
      <c r="I6"/>
      <c r="J6" s="17" t="s">
        <v>74</v>
      </c>
      <c r="K6"/>
      <c r="L6" s="195" t="s">
        <v>11</v>
      </c>
      <c r="M6"/>
      <c r="N6"/>
      <c r="O6"/>
      <c r="P6" s="73"/>
      <c r="Q6" s="66"/>
    </row>
    <row r="7" spans="1:17" ht="30" customHeight="1">
      <c r="A7" s="383" t="s">
        <v>77</v>
      </c>
      <c r="B7" s="383"/>
      <c r="C7"/>
      <c r="D7" s="69">
        <v>15005570758</v>
      </c>
      <c r="E7"/>
      <c r="F7" s="69">
        <v>1746963238942</v>
      </c>
      <c r="G7"/>
      <c r="H7" s="69">
        <v>1761672371954</v>
      </c>
      <c r="I7"/>
      <c r="J7" s="69">
        <f>D7+F7-H7</f>
        <v>296437746</v>
      </c>
      <c r="K7"/>
      <c r="L7" s="172">
        <f t="shared" ref="L7:L42" si="0">J7/10691989931381</f>
        <v>2.7725217466765E-5</v>
      </c>
      <c r="M7"/>
      <c r="N7" s="162">
        <v>7325921202288</v>
      </c>
      <c r="O7"/>
      <c r="P7" s="73"/>
      <c r="Q7" s="66"/>
    </row>
    <row r="8" spans="1:17" ht="30" customHeight="1">
      <c r="A8" s="381" t="s">
        <v>183</v>
      </c>
      <c r="B8" s="381"/>
      <c r="C8"/>
      <c r="D8" s="36">
        <v>1528899355</v>
      </c>
      <c r="E8"/>
      <c r="F8" s="36">
        <v>215597126304</v>
      </c>
      <c r="G8"/>
      <c r="H8" s="36">
        <v>217111800000</v>
      </c>
      <c r="I8"/>
      <c r="J8" s="36">
        <f t="shared" ref="J8:J42" si="1">D8+F8-H8</f>
        <v>14225659</v>
      </c>
      <c r="K8"/>
      <c r="L8" s="171">
        <f t="shared" si="0"/>
        <v>1.330496857114285E-6</v>
      </c>
      <c r="M8"/>
      <c r="N8"/>
      <c r="O8"/>
      <c r="P8" s="73"/>
      <c r="Q8" s="66"/>
    </row>
    <row r="9" spans="1:17" ht="30" customHeight="1">
      <c r="A9" s="381" t="s">
        <v>184</v>
      </c>
      <c r="B9" s="381"/>
      <c r="C9"/>
      <c r="D9" s="36">
        <v>50000000</v>
      </c>
      <c r="E9"/>
      <c r="F9" s="36">
        <v>0</v>
      </c>
      <c r="G9"/>
      <c r="H9" s="36">
        <v>0</v>
      </c>
      <c r="I9"/>
      <c r="J9" s="36">
        <f t="shared" si="1"/>
        <v>50000000</v>
      </c>
      <c r="K9"/>
      <c r="L9" s="171">
        <f t="shared" si="0"/>
        <v>4.6763979690300641E-6</v>
      </c>
      <c r="M9"/>
      <c r="N9"/>
      <c r="O9"/>
      <c r="P9" s="73"/>
      <c r="Q9" s="66"/>
    </row>
    <row r="10" spans="1:17" ht="30" customHeight="1">
      <c r="A10" s="381" t="s">
        <v>78</v>
      </c>
      <c r="B10" s="381"/>
      <c r="C10"/>
      <c r="D10" s="36">
        <v>18023004</v>
      </c>
      <c r="E10"/>
      <c r="F10" s="36">
        <v>597724944714</v>
      </c>
      <c r="G10"/>
      <c r="H10" s="36">
        <v>597730610000</v>
      </c>
      <c r="I10"/>
      <c r="J10" s="36">
        <f t="shared" si="1"/>
        <v>12357718</v>
      </c>
      <c r="K10"/>
      <c r="L10" s="171">
        <f t="shared" si="0"/>
        <v>1.1557921471409253E-6</v>
      </c>
      <c r="M10"/>
      <c r="N10"/>
      <c r="O10"/>
      <c r="P10" s="73"/>
      <c r="Q10" s="66"/>
    </row>
    <row r="11" spans="1:17" ht="30" customHeight="1">
      <c r="A11" s="381" t="s">
        <v>79</v>
      </c>
      <c r="B11" s="381"/>
      <c r="C11"/>
      <c r="D11" s="36">
        <v>1778588</v>
      </c>
      <c r="E11"/>
      <c r="F11" s="36">
        <v>7309</v>
      </c>
      <c r="G11"/>
      <c r="H11" s="36">
        <v>0</v>
      </c>
      <c r="I11"/>
      <c r="J11" s="36">
        <f t="shared" si="1"/>
        <v>1785897</v>
      </c>
      <c r="K11"/>
      <c r="L11" s="171">
        <f t="shared" si="0"/>
        <v>1.6703130207393768E-7</v>
      </c>
      <c r="M11"/>
      <c r="N11"/>
      <c r="O11"/>
      <c r="P11" s="73"/>
      <c r="Q11" s="66"/>
    </row>
    <row r="12" spans="1:17" ht="30" customHeight="1">
      <c r="A12" s="381" t="s">
        <v>80</v>
      </c>
      <c r="B12" s="381"/>
      <c r="C12"/>
      <c r="D12" s="36">
        <v>12138228</v>
      </c>
      <c r="E12"/>
      <c r="F12" s="36">
        <v>49838</v>
      </c>
      <c r="G12"/>
      <c r="H12" s="36">
        <v>0</v>
      </c>
      <c r="I12"/>
      <c r="J12" s="36">
        <f t="shared" si="1"/>
        <v>12188066</v>
      </c>
      <c r="K12"/>
      <c r="L12" s="171">
        <f t="shared" si="0"/>
        <v>1.1399249417760874E-6</v>
      </c>
      <c r="M12"/>
      <c r="N12"/>
      <c r="O12"/>
      <c r="P12" s="73"/>
      <c r="Q12" s="66"/>
    </row>
    <row r="13" spans="1:17" ht="30" customHeight="1">
      <c r="A13" s="381" t="s">
        <v>81</v>
      </c>
      <c r="B13" s="381"/>
      <c r="C13"/>
      <c r="D13" s="36">
        <v>7390230</v>
      </c>
      <c r="E13"/>
      <c r="F13" s="36">
        <v>60742</v>
      </c>
      <c r="G13"/>
      <c r="H13" s="36">
        <v>0</v>
      </c>
      <c r="I13"/>
      <c r="J13" s="36">
        <f t="shared" si="1"/>
        <v>7450972</v>
      </c>
      <c r="K13"/>
      <c r="L13" s="171">
        <f t="shared" si="0"/>
        <v>6.9687420656199744E-7</v>
      </c>
      <c r="M13"/>
      <c r="N13"/>
      <c r="O13"/>
      <c r="P13" s="73"/>
      <c r="Q13" s="66"/>
    </row>
    <row r="14" spans="1:17" ht="30" customHeight="1">
      <c r="A14" s="381" t="s">
        <v>82</v>
      </c>
      <c r="B14" s="381"/>
      <c r="C14"/>
      <c r="D14" s="36">
        <v>1896354</v>
      </c>
      <c r="E14"/>
      <c r="F14" s="36">
        <v>7757</v>
      </c>
      <c r="G14"/>
      <c r="H14" s="36">
        <v>0</v>
      </c>
      <c r="I14"/>
      <c r="J14" s="36">
        <f t="shared" si="1"/>
        <v>1904111</v>
      </c>
      <c r="K14"/>
      <c r="L14" s="171">
        <f t="shared" si="0"/>
        <v>1.7808761626415608E-7</v>
      </c>
      <c r="M14"/>
      <c r="N14"/>
      <c r="O14"/>
      <c r="P14" s="73"/>
      <c r="Q14" s="66"/>
    </row>
    <row r="15" spans="1:17" ht="30" customHeight="1">
      <c r="A15" s="381" t="s">
        <v>83</v>
      </c>
      <c r="B15" s="381"/>
      <c r="C15"/>
      <c r="D15" s="36">
        <v>19509903</v>
      </c>
      <c r="E15"/>
      <c r="F15" s="36">
        <v>80010</v>
      </c>
      <c r="G15"/>
      <c r="H15" s="36">
        <v>0</v>
      </c>
      <c r="I15"/>
      <c r="J15" s="36">
        <f t="shared" si="1"/>
        <v>19589913</v>
      </c>
      <c r="K15"/>
      <c r="L15" s="171">
        <f t="shared" si="0"/>
        <v>1.8322045873335129E-6</v>
      </c>
      <c r="M15"/>
      <c r="N15"/>
      <c r="O15"/>
      <c r="P15" s="73"/>
      <c r="Q15" s="66"/>
    </row>
    <row r="16" spans="1:17" ht="30" customHeight="1">
      <c r="A16" s="381" t="s">
        <v>84</v>
      </c>
      <c r="B16" s="381"/>
      <c r="C16"/>
      <c r="D16" s="36">
        <v>2332032</v>
      </c>
      <c r="E16"/>
      <c r="F16" s="36">
        <v>9539</v>
      </c>
      <c r="G16"/>
      <c r="H16" s="36">
        <v>0</v>
      </c>
      <c r="I16"/>
      <c r="J16" s="36">
        <f t="shared" si="1"/>
        <v>2341571</v>
      </c>
      <c r="K16"/>
      <c r="L16" s="171">
        <f t="shared" si="0"/>
        <v>2.1900235737479391E-7</v>
      </c>
      <c r="M16"/>
      <c r="N16"/>
      <c r="O16"/>
      <c r="P16" s="73"/>
      <c r="Q16" s="66"/>
    </row>
    <row r="17" spans="1:17" ht="30" customHeight="1">
      <c r="A17" s="381" t="s">
        <v>85</v>
      </c>
      <c r="B17" s="381"/>
      <c r="C17"/>
      <c r="D17" s="36">
        <v>7199770</v>
      </c>
      <c r="E17"/>
      <c r="F17" s="36">
        <v>29467</v>
      </c>
      <c r="G17"/>
      <c r="H17" s="36">
        <v>0</v>
      </c>
      <c r="I17"/>
      <c r="J17" s="36">
        <f t="shared" si="1"/>
        <v>7229237</v>
      </c>
      <c r="K17"/>
      <c r="L17" s="171">
        <f t="shared" si="0"/>
        <v>6.7613578448873978E-7</v>
      </c>
      <c r="M17"/>
      <c r="N17"/>
      <c r="O17"/>
      <c r="P17" s="73"/>
      <c r="Q17" s="66"/>
    </row>
    <row r="18" spans="1:17" ht="30" customHeight="1">
      <c r="A18" s="381" t="s">
        <v>86</v>
      </c>
      <c r="B18" s="381"/>
      <c r="C18"/>
      <c r="D18" s="36">
        <v>13000873</v>
      </c>
      <c r="E18"/>
      <c r="F18" s="36">
        <v>19972656165</v>
      </c>
      <c r="G18"/>
      <c r="H18" s="36">
        <v>19970300000</v>
      </c>
      <c r="I18"/>
      <c r="J18" s="36">
        <f t="shared" si="1"/>
        <v>15357038</v>
      </c>
      <c r="K18"/>
      <c r="L18" s="171">
        <f t="shared" si="0"/>
        <v>1.4363124262703504E-6</v>
      </c>
      <c r="M18"/>
      <c r="N18"/>
      <c r="O18"/>
      <c r="P18" s="73"/>
      <c r="Q18" s="66"/>
    </row>
    <row r="19" spans="1:17" ht="30" customHeight="1">
      <c r="A19" s="381" t="s">
        <v>87</v>
      </c>
      <c r="B19" s="381"/>
      <c r="C19"/>
      <c r="D19" s="36">
        <v>17841999</v>
      </c>
      <c r="E19"/>
      <c r="F19" s="36">
        <v>20990050117</v>
      </c>
      <c r="G19"/>
      <c r="H19" s="36">
        <v>0</v>
      </c>
      <c r="I19"/>
      <c r="J19" s="36">
        <f t="shared" si="1"/>
        <v>21007892116</v>
      </c>
      <c r="K19"/>
      <c r="L19" s="171">
        <f t="shared" si="0"/>
        <v>1.9648252804973019E-3</v>
      </c>
      <c r="M19"/>
      <c r="N19"/>
      <c r="O19"/>
      <c r="P19" s="73"/>
      <c r="Q19" s="66"/>
    </row>
    <row r="20" spans="1:17" ht="30" customHeight="1">
      <c r="A20" s="381" t="s">
        <v>185</v>
      </c>
      <c r="B20" s="381"/>
      <c r="C20"/>
      <c r="D20" s="36">
        <v>10000000000</v>
      </c>
      <c r="E20"/>
      <c r="F20" s="36">
        <v>0</v>
      </c>
      <c r="G20"/>
      <c r="H20" s="36">
        <v>0</v>
      </c>
      <c r="I20"/>
      <c r="J20" s="36">
        <f t="shared" si="1"/>
        <v>10000000000</v>
      </c>
      <c r="K20"/>
      <c r="L20" s="171">
        <f t="shared" si="0"/>
        <v>9.3527959380601273E-4</v>
      </c>
      <c r="M20"/>
      <c r="N20"/>
      <c r="O20"/>
      <c r="P20" s="73"/>
      <c r="Q20" s="66"/>
    </row>
    <row r="21" spans="1:17" ht="30" customHeight="1">
      <c r="A21" s="381" t="s">
        <v>186</v>
      </c>
      <c r="B21" s="381"/>
      <c r="C21"/>
      <c r="D21" s="36">
        <v>13087685</v>
      </c>
      <c r="E21"/>
      <c r="F21" s="36">
        <v>38534</v>
      </c>
      <c r="G21"/>
      <c r="H21" s="36">
        <v>0</v>
      </c>
      <c r="I21"/>
      <c r="J21" s="36">
        <f t="shared" si="1"/>
        <v>13126219</v>
      </c>
      <c r="K21"/>
      <c r="L21" s="171">
        <f t="shared" si="0"/>
        <v>1.2276684774528768E-6</v>
      </c>
      <c r="M21"/>
      <c r="N21"/>
      <c r="O21"/>
      <c r="P21" s="73"/>
      <c r="Q21" s="72"/>
    </row>
    <row r="22" spans="1:17" ht="30" customHeight="1">
      <c r="A22" s="381" t="s">
        <v>187</v>
      </c>
      <c r="B22" s="381"/>
      <c r="C22"/>
      <c r="D22" s="36">
        <v>45000000000</v>
      </c>
      <c r="E22"/>
      <c r="F22" s="36">
        <v>0</v>
      </c>
      <c r="G22"/>
      <c r="H22" s="36">
        <v>0</v>
      </c>
      <c r="I22"/>
      <c r="J22" s="36">
        <f t="shared" si="1"/>
        <v>45000000000</v>
      </c>
      <c r="K22"/>
      <c r="L22" s="171">
        <f t="shared" si="0"/>
        <v>4.2087581721270573E-3</v>
      </c>
      <c r="M22"/>
      <c r="N22"/>
      <c r="O22"/>
      <c r="P22" s="73"/>
      <c r="Q22" s="72"/>
    </row>
    <row r="23" spans="1:17" ht="30" customHeight="1">
      <c r="A23" s="381" t="s">
        <v>188</v>
      </c>
      <c r="B23" s="381"/>
      <c r="C23"/>
      <c r="D23" s="36">
        <v>150000000000</v>
      </c>
      <c r="E23"/>
      <c r="F23" s="36">
        <v>0</v>
      </c>
      <c r="G23"/>
      <c r="H23" s="36">
        <v>0</v>
      </c>
      <c r="I23"/>
      <c r="J23" s="36">
        <f t="shared" si="1"/>
        <v>150000000000</v>
      </c>
      <c r="K23"/>
      <c r="L23" s="171">
        <f t="shared" si="0"/>
        <v>1.4029193907090192E-2</v>
      </c>
      <c r="M23"/>
      <c r="N23"/>
      <c r="O23"/>
      <c r="P23" s="73"/>
      <c r="Q23" s="72"/>
    </row>
    <row r="24" spans="1:17" ht="30" customHeight="1">
      <c r="A24" s="381" t="s">
        <v>190</v>
      </c>
      <c r="B24" s="381"/>
      <c r="C24"/>
      <c r="D24" s="36">
        <v>54000000000</v>
      </c>
      <c r="E24"/>
      <c r="F24" s="36">
        <v>0</v>
      </c>
      <c r="G24"/>
      <c r="H24" s="36">
        <v>26000000000</v>
      </c>
      <c r="I24"/>
      <c r="J24" s="36">
        <f t="shared" si="1"/>
        <v>28000000000</v>
      </c>
      <c r="K24"/>
      <c r="L24" s="171">
        <f t="shared" si="0"/>
        <v>2.6187828626568358E-3</v>
      </c>
      <c r="M24"/>
      <c r="N24"/>
      <c r="O24"/>
      <c r="P24" s="73"/>
      <c r="Q24" s="72"/>
    </row>
    <row r="25" spans="1:17" ht="30" customHeight="1">
      <c r="A25" s="381" t="s">
        <v>191</v>
      </c>
      <c r="B25" s="381"/>
      <c r="C25"/>
      <c r="D25" s="36">
        <v>30000000000</v>
      </c>
      <c r="E25"/>
      <c r="F25" s="36">
        <v>0</v>
      </c>
      <c r="G25"/>
      <c r="H25" s="36">
        <v>0</v>
      </c>
      <c r="I25"/>
      <c r="J25" s="36">
        <f t="shared" si="1"/>
        <v>30000000000</v>
      </c>
      <c r="K25"/>
      <c r="L25" s="171">
        <f t="shared" si="0"/>
        <v>2.8058387814180385E-3</v>
      </c>
      <c r="M25"/>
      <c r="N25"/>
      <c r="O25"/>
      <c r="P25" s="73"/>
      <c r="Q25" s="72"/>
    </row>
    <row r="26" spans="1:17" ht="30" customHeight="1">
      <c r="A26" s="381" t="s">
        <v>193</v>
      </c>
      <c r="B26" s="381"/>
      <c r="C26"/>
      <c r="D26" s="36">
        <v>100000000000</v>
      </c>
      <c r="E26"/>
      <c r="F26" s="36">
        <v>0</v>
      </c>
      <c r="G26"/>
      <c r="H26" s="36">
        <v>62500000000</v>
      </c>
      <c r="I26"/>
      <c r="J26" s="36">
        <f t="shared" si="1"/>
        <v>37500000000</v>
      </c>
      <c r="K26"/>
      <c r="L26" s="171">
        <f t="shared" si="0"/>
        <v>3.5072984767725479E-3</v>
      </c>
      <c r="M26"/>
      <c r="N26"/>
      <c r="O26"/>
      <c r="P26" s="73"/>
      <c r="Q26" s="72"/>
    </row>
    <row r="27" spans="1:17" ht="30" customHeight="1">
      <c r="A27" s="381" t="s">
        <v>206</v>
      </c>
      <c r="B27" s="381"/>
      <c r="C27" s="4"/>
      <c r="D27" s="36">
        <v>5713659436</v>
      </c>
      <c r="E27"/>
      <c r="F27" s="36">
        <v>5904918445</v>
      </c>
      <c r="G27"/>
      <c r="H27" s="36">
        <v>5700606000</v>
      </c>
      <c r="I27"/>
      <c r="J27" s="36">
        <f t="shared" si="1"/>
        <v>5917971881</v>
      </c>
      <c r="K27"/>
      <c r="L27" s="171">
        <f t="shared" si="0"/>
        <v>5.5349583370170857E-4</v>
      </c>
      <c r="M27"/>
      <c r="N27"/>
      <c r="O27"/>
      <c r="P27" s="73"/>
      <c r="Q27" s="72"/>
    </row>
    <row r="28" spans="1:17" ht="30" customHeight="1">
      <c r="A28" s="381" t="s">
        <v>207</v>
      </c>
      <c r="B28" s="381"/>
      <c r="C28"/>
      <c r="D28" s="36">
        <v>309000000000</v>
      </c>
      <c r="E28"/>
      <c r="F28" s="36">
        <v>0</v>
      </c>
      <c r="G28"/>
      <c r="H28" s="36">
        <v>0</v>
      </c>
      <c r="I28"/>
      <c r="J28" s="36">
        <f t="shared" si="1"/>
        <v>309000000000</v>
      </c>
      <c r="K28"/>
      <c r="L28" s="171">
        <f t="shared" si="0"/>
        <v>2.8900139448605793E-2</v>
      </c>
      <c r="M28"/>
      <c r="N28"/>
      <c r="O28"/>
      <c r="P28" s="73"/>
      <c r="Q28" s="72"/>
    </row>
    <row r="29" spans="1:17" ht="30" customHeight="1">
      <c r="A29" s="381" t="s">
        <v>208</v>
      </c>
      <c r="B29" s="381"/>
      <c r="C29"/>
      <c r="D29" s="36">
        <v>150000000000</v>
      </c>
      <c r="E29"/>
      <c r="F29" s="36">
        <v>0</v>
      </c>
      <c r="G29"/>
      <c r="H29" s="36">
        <v>0</v>
      </c>
      <c r="I29"/>
      <c r="J29" s="36">
        <f t="shared" si="1"/>
        <v>150000000000</v>
      </c>
      <c r="K29"/>
      <c r="L29" s="171">
        <f t="shared" si="0"/>
        <v>1.4029193907090192E-2</v>
      </c>
      <c r="M29"/>
      <c r="N29"/>
      <c r="O29"/>
      <c r="P29" s="73"/>
      <c r="Q29" s="72"/>
    </row>
    <row r="30" spans="1:17" ht="30" customHeight="1">
      <c r="A30" s="381" t="s">
        <v>209</v>
      </c>
      <c r="B30" s="381"/>
      <c r="C30"/>
      <c r="D30" s="36">
        <v>200000000000</v>
      </c>
      <c r="E30"/>
      <c r="F30" s="36">
        <v>0</v>
      </c>
      <c r="G30"/>
      <c r="H30" s="36">
        <v>0</v>
      </c>
      <c r="I30"/>
      <c r="J30" s="36">
        <f t="shared" si="1"/>
        <v>200000000000</v>
      </c>
      <c r="K30"/>
      <c r="L30" s="171">
        <f t="shared" si="0"/>
        <v>1.8705591876120257E-2</v>
      </c>
      <c r="M30"/>
      <c r="N30"/>
      <c r="O30"/>
      <c r="P30" s="73"/>
      <c r="Q30" s="72"/>
    </row>
    <row r="31" spans="1:17" ht="30" customHeight="1">
      <c r="A31" s="381" t="s">
        <v>210</v>
      </c>
      <c r="B31" s="381"/>
      <c r="C31"/>
      <c r="D31" s="36">
        <v>14000000000</v>
      </c>
      <c r="E31"/>
      <c r="F31" s="36">
        <v>0</v>
      </c>
      <c r="G31"/>
      <c r="H31" s="36">
        <v>0</v>
      </c>
      <c r="I31"/>
      <c r="J31" s="36">
        <f t="shared" si="1"/>
        <v>14000000000</v>
      </c>
      <c r="K31"/>
      <c r="L31" s="171">
        <f t="shared" si="0"/>
        <v>1.3093914313284179E-3</v>
      </c>
      <c r="M31"/>
      <c r="N31"/>
      <c r="O31"/>
      <c r="P31" s="73"/>
      <c r="Q31" s="72"/>
    </row>
    <row r="32" spans="1:17" ht="30" customHeight="1">
      <c r="A32" s="381" t="s">
        <v>211</v>
      </c>
      <c r="B32" s="381"/>
      <c r="C32"/>
      <c r="D32" s="36">
        <v>490000000000</v>
      </c>
      <c r="E32"/>
      <c r="F32" s="36">
        <v>0</v>
      </c>
      <c r="G32"/>
      <c r="H32" s="36">
        <v>0</v>
      </c>
      <c r="I32"/>
      <c r="J32" s="36">
        <f t="shared" si="1"/>
        <v>490000000000</v>
      </c>
      <c r="K32"/>
      <c r="L32" s="171">
        <f t="shared" si="0"/>
        <v>4.5828700096494625E-2</v>
      </c>
      <c r="M32"/>
      <c r="N32"/>
      <c r="O32"/>
      <c r="P32" s="73"/>
      <c r="Q32" s="72"/>
    </row>
    <row r="33" spans="1:17" ht="30" customHeight="1">
      <c r="A33" s="381" t="s">
        <v>195</v>
      </c>
      <c r="B33" s="381"/>
      <c r="C33"/>
      <c r="D33" s="36">
        <v>100000000000</v>
      </c>
      <c r="E33"/>
      <c r="F33" s="36">
        <v>0</v>
      </c>
      <c r="G33"/>
      <c r="H33" s="36">
        <v>95000000000</v>
      </c>
      <c r="I33"/>
      <c r="J33" s="36">
        <f t="shared" si="1"/>
        <v>5000000000</v>
      </c>
      <c r="K33"/>
      <c r="L33" s="171">
        <f t="shared" si="0"/>
        <v>4.6763979690300637E-4</v>
      </c>
      <c r="M33"/>
      <c r="N33"/>
      <c r="O33"/>
      <c r="P33" s="73"/>
      <c r="Q33" s="72"/>
    </row>
    <row r="34" spans="1:17" ht="30" customHeight="1">
      <c r="A34" s="381" t="s">
        <v>248</v>
      </c>
      <c r="B34" s="381"/>
      <c r="C34"/>
      <c r="D34" s="36">
        <v>500000000000</v>
      </c>
      <c r="E34"/>
      <c r="F34" s="36">
        <v>0</v>
      </c>
      <c r="G34"/>
      <c r="H34" s="36">
        <v>0</v>
      </c>
      <c r="I34"/>
      <c r="J34" s="36">
        <f t="shared" si="1"/>
        <v>500000000000</v>
      </c>
      <c r="K34"/>
      <c r="L34" s="171">
        <f t="shared" si="0"/>
        <v>4.676397969030064E-2</v>
      </c>
      <c r="M34"/>
      <c r="N34"/>
      <c r="O34"/>
      <c r="P34" s="73"/>
      <c r="Q34" s="72"/>
    </row>
    <row r="35" spans="1:17" ht="30" customHeight="1">
      <c r="A35" s="381" t="s">
        <v>249</v>
      </c>
      <c r="B35" s="381"/>
      <c r="C35"/>
      <c r="D35" s="36">
        <v>500000000000</v>
      </c>
      <c r="E35"/>
      <c r="F35" s="36">
        <v>0</v>
      </c>
      <c r="G35"/>
      <c r="H35" s="36">
        <v>0</v>
      </c>
      <c r="I35"/>
      <c r="J35" s="36">
        <f t="shared" si="1"/>
        <v>500000000000</v>
      </c>
      <c r="K35"/>
      <c r="L35" s="171">
        <f t="shared" si="0"/>
        <v>4.676397969030064E-2</v>
      </c>
      <c r="M35"/>
      <c r="N35"/>
      <c r="O35"/>
      <c r="P35" s="73"/>
      <c r="Q35" s="72"/>
    </row>
    <row r="36" spans="1:17" ht="30" customHeight="1">
      <c r="A36" s="381" t="s">
        <v>250</v>
      </c>
      <c r="B36" s="381"/>
      <c r="C36"/>
      <c r="D36" s="36">
        <v>250000000000</v>
      </c>
      <c r="E36"/>
      <c r="F36" s="36">
        <v>0</v>
      </c>
      <c r="G36"/>
      <c r="H36" s="36">
        <v>0</v>
      </c>
      <c r="I36"/>
      <c r="J36" s="36">
        <f t="shared" si="1"/>
        <v>250000000000</v>
      </c>
      <c r="K36"/>
      <c r="L36" s="171">
        <f t="shared" si="0"/>
        <v>2.338198984515032E-2</v>
      </c>
      <c r="M36"/>
      <c r="N36"/>
      <c r="O36"/>
      <c r="P36" s="73"/>
      <c r="Q36" s="72"/>
    </row>
    <row r="37" spans="1:17" ht="30" customHeight="1">
      <c r="A37" s="381" t="s">
        <v>251</v>
      </c>
      <c r="B37" s="381"/>
      <c r="C37"/>
      <c r="D37" s="36">
        <v>250000000000</v>
      </c>
      <c r="E37"/>
      <c r="F37" s="36">
        <v>0</v>
      </c>
      <c r="G37"/>
      <c r="H37" s="36">
        <v>0</v>
      </c>
      <c r="I37"/>
      <c r="J37" s="36">
        <f t="shared" si="1"/>
        <v>250000000000</v>
      </c>
      <c r="K37"/>
      <c r="L37" s="171">
        <f t="shared" si="0"/>
        <v>2.338198984515032E-2</v>
      </c>
      <c r="M37"/>
      <c r="N37"/>
      <c r="O37"/>
      <c r="P37" s="73"/>
      <c r="Q37" s="72"/>
    </row>
    <row r="38" spans="1:17" ht="30" customHeight="1">
      <c r="A38" s="381" t="s">
        <v>252</v>
      </c>
      <c r="B38" s="381"/>
      <c r="C38"/>
      <c r="D38" s="36">
        <v>10000000</v>
      </c>
      <c r="E38"/>
      <c r="F38" s="36">
        <v>429120254247</v>
      </c>
      <c r="G38"/>
      <c r="H38" s="36">
        <v>429060960000</v>
      </c>
      <c r="I38"/>
      <c r="J38" s="36">
        <f t="shared" si="1"/>
        <v>69294247</v>
      </c>
      <c r="K38"/>
      <c r="L38" s="171">
        <f t="shared" si="0"/>
        <v>6.4809495187253519E-6</v>
      </c>
      <c r="M38"/>
      <c r="N38"/>
      <c r="O38"/>
      <c r="P38" s="73"/>
      <c r="Q38" s="72"/>
    </row>
    <row r="39" spans="1:17" ht="30" customHeight="1">
      <c r="A39" s="381" t="s">
        <v>253</v>
      </c>
      <c r="B39" s="381"/>
      <c r="C39"/>
      <c r="D39" s="36">
        <v>950000000000</v>
      </c>
      <c r="E39"/>
      <c r="F39" s="36">
        <v>0</v>
      </c>
      <c r="G39"/>
      <c r="H39" s="36">
        <v>55500000000</v>
      </c>
      <c r="I39"/>
      <c r="J39" s="36">
        <f t="shared" si="1"/>
        <v>894500000000</v>
      </c>
      <c r="K39"/>
      <c r="L39" s="171">
        <f t="shared" si="0"/>
        <v>8.366075966594784E-2</v>
      </c>
      <c r="M39"/>
      <c r="N39"/>
      <c r="O39"/>
      <c r="P39" s="73"/>
      <c r="Q39" s="72"/>
    </row>
    <row r="40" spans="1:17" ht="30" customHeight="1">
      <c r="A40" s="381" t="s">
        <v>254</v>
      </c>
      <c r="B40" s="381"/>
      <c r="C40"/>
      <c r="D40" s="36">
        <v>50000000000</v>
      </c>
      <c r="E40"/>
      <c r="F40" s="36">
        <v>0</v>
      </c>
      <c r="G40"/>
      <c r="H40" s="36">
        <v>50000000000</v>
      </c>
      <c r="I40"/>
      <c r="J40" s="36">
        <f t="shared" si="1"/>
        <v>0</v>
      </c>
      <c r="K40"/>
      <c r="L40" s="171">
        <f t="shared" si="0"/>
        <v>0</v>
      </c>
      <c r="M40"/>
      <c r="N40"/>
      <c r="O40"/>
      <c r="P40" s="73"/>
      <c r="Q40" s="72"/>
    </row>
    <row r="41" spans="1:17" ht="30" customHeight="1">
      <c r="A41" s="381" t="s">
        <v>283</v>
      </c>
      <c r="B41" s="381"/>
      <c r="C41"/>
      <c r="D41" s="36">
        <v>0</v>
      </c>
      <c r="E41"/>
      <c r="F41" s="36">
        <v>300000000000</v>
      </c>
      <c r="G41"/>
      <c r="H41" s="36">
        <v>0</v>
      </c>
      <c r="I41"/>
      <c r="J41" s="36">
        <f t="shared" si="1"/>
        <v>300000000000</v>
      </c>
      <c r="K41"/>
      <c r="L41" s="171">
        <f t="shared" si="0"/>
        <v>2.8058387814180383E-2</v>
      </c>
      <c r="M41"/>
      <c r="N41"/>
      <c r="O41"/>
      <c r="P41" s="73"/>
      <c r="Q41" s="72"/>
    </row>
    <row r="42" spans="1:17" ht="30" customHeight="1">
      <c r="A42" s="382" t="s">
        <v>284</v>
      </c>
      <c r="B42" s="382"/>
      <c r="C42"/>
      <c r="D42" s="36">
        <v>0</v>
      </c>
      <c r="E42"/>
      <c r="F42" s="36">
        <v>300000000000</v>
      </c>
      <c r="G42"/>
      <c r="H42" s="36">
        <v>0</v>
      </c>
      <c r="I42"/>
      <c r="J42" s="36">
        <f t="shared" si="1"/>
        <v>300000000000</v>
      </c>
      <c r="K42"/>
      <c r="L42" s="171">
        <f t="shared" si="0"/>
        <v>2.8058387814180383E-2</v>
      </c>
      <c r="M42"/>
      <c r="N42"/>
      <c r="O42"/>
      <c r="P42" s="73"/>
      <c r="Q42" s="72"/>
    </row>
    <row r="43" spans="1:17" ht="30" customHeight="1" thickBot="1">
      <c r="A43" s="380" t="s">
        <v>12</v>
      </c>
      <c r="B43" s="380"/>
      <c r="C43" s="173"/>
      <c r="D43" s="313">
        <f>SUM(D7:D42)</f>
        <v>4174422328215</v>
      </c>
      <c r="E43" s="314"/>
      <c r="F43" s="313">
        <f>SUM(F7:F42)</f>
        <v>3636273472130</v>
      </c>
      <c r="G43" s="314"/>
      <c r="H43" s="313">
        <f t="shared" ref="H43:J43" si="2">SUM(H7:H42)</f>
        <v>3320246647954</v>
      </c>
      <c r="I43" s="314">
        <f t="shared" si="2"/>
        <v>0</v>
      </c>
      <c r="J43" s="313">
        <f t="shared" si="2"/>
        <v>4490449152391</v>
      </c>
      <c r="K43" s="314"/>
      <c r="L43" s="315">
        <f>SUM(L7:L42)</f>
        <v>0.4199825459254809</v>
      </c>
      <c r="M43"/>
      <c r="N43"/>
      <c r="O43"/>
      <c r="P43" s="73"/>
      <c r="Q43" s="72"/>
    </row>
    <row r="44" spans="1:17" ht="30" customHeight="1" thickTop="1">
      <c r="B44" s="152"/>
      <c r="C44" s="87"/>
      <c r="D44" s="73"/>
      <c r="E44" s="72"/>
      <c r="L44" s="30"/>
      <c r="N44" s="12"/>
      <c r="O44" s="12"/>
      <c r="P44" s="12"/>
      <c r="Q44" s="12"/>
    </row>
    <row r="45" spans="1:17" ht="30" customHeight="1">
      <c r="B45" s="152"/>
      <c r="C45" s="87"/>
      <c r="D45" s="73"/>
      <c r="E45" s="72"/>
      <c r="L45" s="30"/>
      <c r="N45" s="12"/>
      <c r="O45" s="12"/>
      <c r="P45" s="12"/>
      <c r="Q45" s="12"/>
    </row>
    <row r="46" spans="1:17" ht="30" customHeight="1">
      <c r="B46" s="152"/>
      <c r="C46" s="87"/>
      <c r="D46" s="73"/>
      <c r="E46" s="72"/>
      <c r="L46" s="30"/>
      <c r="N46" s="12"/>
      <c r="O46" s="12"/>
      <c r="P46" s="12"/>
      <c r="Q46" s="12"/>
    </row>
    <row r="47" spans="1:17" ht="30" customHeight="1">
      <c r="B47" s="152"/>
      <c r="C47" s="87"/>
      <c r="D47" s="73"/>
      <c r="E47" s="72"/>
      <c r="L47" s="30"/>
      <c r="N47" s="12"/>
      <c r="O47" s="12"/>
      <c r="P47" s="12"/>
      <c r="Q47" s="12"/>
    </row>
    <row r="48" spans="1:17" ht="30" customHeight="1">
      <c r="B48" s="152"/>
      <c r="C48" s="87"/>
      <c r="D48" s="73"/>
      <c r="E48" s="72"/>
      <c r="L48" s="30"/>
      <c r="N48" s="12"/>
      <c r="O48" s="12"/>
      <c r="P48" s="12"/>
      <c r="Q48" s="12"/>
    </row>
    <row r="49" spans="2:17" ht="30" customHeight="1">
      <c r="B49" s="152"/>
      <c r="C49" s="87"/>
      <c r="D49" s="73"/>
      <c r="E49" s="72"/>
      <c r="L49" s="30"/>
      <c r="N49" s="12"/>
      <c r="O49" s="12"/>
      <c r="P49" s="12"/>
      <c r="Q49" s="12"/>
    </row>
    <row r="50" spans="2:17" ht="30" customHeight="1">
      <c r="B50" s="152"/>
      <c r="C50" s="87"/>
      <c r="D50" s="73"/>
      <c r="E50" s="72"/>
      <c r="L50" s="30"/>
      <c r="N50" s="12"/>
      <c r="O50" s="12"/>
      <c r="P50" s="12"/>
      <c r="Q50" s="12"/>
    </row>
    <row r="51" spans="2:17" ht="30" customHeight="1">
      <c r="B51" s="152"/>
      <c r="C51" s="87"/>
      <c r="D51" s="73"/>
      <c r="E51" s="72"/>
      <c r="L51" s="30"/>
      <c r="N51" s="12"/>
      <c r="O51" s="12"/>
      <c r="P51" s="12"/>
      <c r="Q51" s="12"/>
    </row>
    <row r="52" spans="2:17" ht="30" customHeight="1">
      <c r="B52" s="152"/>
      <c r="C52" s="87"/>
      <c r="D52" s="73"/>
      <c r="E52" s="72"/>
      <c r="L52" s="30"/>
      <c r="N52" s="12"/>
      <c r="O52" s="12"/>
      <c r="P52" s="12"/>
      <c r="Q52" s="12"/>
    </row>
    <row r="53" spans="2:17" ht="30" customHeight="1">
      <c r="B53" s="152"/>
      <c r="C53" s="87"/>
      <c r="D53" s="73"/>
      <c r="E53" s="72"/>
      <c r="L53" s="30"/>
      <c r="N53" s="12"/>
      <c r="O53" s="12"/>
      <c r="P53" s="12"/>
      <c r="Q53" s="12"/>
    </row>
    <row r="54" spans="2:17" ht="30" customHeight="1">
      <c r="B54" s="152"/>
      <c r="C54" s="87"/>
      <c r="D54" s="73"/>
      <c r="E54" s="72"/>
      <c r="L54" s="30"/>
      <c r="N54" s="12"/>
      <c r="O54" s="12"/>
      <c r="P54" s="12"/>
      <c r="Q54" s="12"/>
    </row>
    <row r="55" spans="2:17" ht="30" customHeight="1">
      <c r="B55" s="152"/>
      <c r="C55" s="87"/>
      <c r="D55" s="73"/>
      <c r="E55" s="72"/>
      <c r="L55" s="30"/>
      <c r="N55" s="12"/>
      <c r="O55" s="12"/>
      <c r="P55" s="12"/>
      <c r="Q55" s="12"/>
    </row>
    <row r="56" spans="2:17" ht="30" customHeight="1">
      <c r="B56" s="152"/>
      <c r="C56" s="87"/>
      <c r="D56" s="73"/>
      <c r="E56" s="72"/>
      <c r="L56" s="30"/>
      <c r="N56" s="12"/>
      <c r="O56" s="12"/>
      <c r="P56" s="12"/>
      <c r="Q56" s="12"/>
    </row>
    <row r="57" spans="2:17" ht="30" customHeight="1">
      <c r="B57" s="152"/>
      <c r="C57" s="87"/>
      <c r="D57" s="73"/>
      <c r="E57" s="72"/>
      <c r="L57" s="30"/>
      <c r="N57" s="12"/>
      <c r="O57" s="12"/>
      <c r="P57" s="12"/>
      <c r="Q57" s="12"/>
    </row>
    <row r="58" spans="2:17" ht="30" customHeight="1">
      <c r="B58" s="152"/>
      <c r="C58" s="87"/>
      <c r="D58" s="73"/>
      <c r="E58" s="72"/>
      <c r="L58" s="30"/>
      <c r="N58" s="12"/>
      <c r="O58" s="12"/>
      <c r="P58" s="12"/>
      <c r="Q58" s="12"/>
    </row>
    <row r="59" spans="2:17" ht="30" customHeight="1">
      <c r="B59" s="152"/>
      <c r="C59" s="87"/>
      <c r="D59" s="73"/>
      <c r="E59" s="72"/>
      <c r="L59" s="30"/>
      <c r="N59" s="12"/>
      <c r="O59" s="12"/>
      <c r="P59" s="12"/>
      <c r="Q59" s="12"/>
    </row>
    <row r="60" spans="2:17" ht="30" customHeight="1">
      <c r="B60" s="152"/>
      <c r="C60" s="87"/>
      <c r="D60" s="73"/>
      <c r="E60" s="72"/>
      <c r="L60" s="30"/>
      <c r="N60" s="12"/>
      <c r="O60" s="12"/>
      <c r="P60" s="12"/>
      <c r="Q60" s="12"/>
    </row>
    <row r="61" spans="2:17" ht="30" customHeight="1">
      <c r="B61" s="152"/>
      <c r="C61" s="87"/>
      <c r="D61" s="73"/>
      <c r="E61" s="72"/>
      <c r="L61" s="30"/>
      <c r="N61" s="12"/>
      <c r="O61" s="12"/>
      <c r="P61" s="12"/>
      <c r="Q61" s="12"/>
    </row>
    <row r="62" spans="2:17" ht="30" customHeight="1">
      <c r="B62" s="152"/>
      <c r="C62" s="87"/>
      <c r="D62" s="73"/>
      <c r="E62" s="72"/>
      <c r="L62" s="30"/>
      <c r="N62" s="12"/>
      <c r="O62" s="12"/>
      <c r="P62" s="12"/>
      <c r="Q62" s="12"/>
    </row>
    <row r="63" spans="2:17" ht="30" customHeight="1">
      <c r="B63" s="152"/>
      <c r="C63" s="87"/>
      <c r="D63" s="73"/>
      <c r="E63" s="72"/>
      <c r="L63" s="30"/>
      <c r="N63" s="12"/>
      <c r="O63" s="12"/>
      <c r="P63" s="12"/>
      <c r="Q63" s="12"/>
    </row>
    <row r="64" spans="2:17" ht="30" customHeight="1">
      <c r="B64" s="152"/>
      <c r="C64" s="87"/>
      <c r="D64" s="73"/>
      <c r="E64" s="72"/>
      <c r="L64" s="30"/>
      <c r="N64" s="12"/>
      <c r="O64" s="12"/>
      <c r="P64" s="12"/>
      <c r="Q64" s="12"/>
    </row>
    <row r="65" spans="2:17" ht="30" customHeight="1">
      <c r="B65" s="152"/>
      <c r="C65" s="87"/>
      <c r="D65" s="73"/>
      <c r="E65" s="72"/>
      <c r="L65" s="30"/>
      <c r="N65" s="12"/>
      <c r="O65" s="12"/>
      <c r="P65" s="12"/>
      <c r="Q65" s="12"/>
    </row>
    <row r="66" spans="2:17" ht="30" customHeight="1">
      <c r="B66" s="152"/>
      <c r="C66" s="87"/>
      <c r="D66" s="73"/>
      <c r="E66" s="72"/>
      <c r="L66" s="30"/>
      <c r="N66" s="12"/>
      <c r="O66" s="12"/>
      <c r="P66" s="12"/>
      <c r="Q66" s="12"/>
    </row>
    <row r="67" spans="2:17" ht="30" customHeight="1">
      <c r="B67" s="152"/>
      <c r="C67" s="87"/>
      <c r="D67" s="73"/>
      <c r="E67" s="72"/>
      <c r="L67" s="30"/>
      <c r="N67" s="12"/>
      <c r="O67" s="12"/>
      <c r="P67" s="12"/>
      <c r="Q67" s="12"/>
    </row>
    <row r="68" spans="2:17" ht="30" customHeight="1">
      <c r="B68" s="152"/>
      <c r="C68" s="87"/>
      <c r="D68" s="73"/>
      <c r="E68" s="72"/>
      <c r="L68" s="30"/>
      <c r="N68" s="12"/>
      <c r="O68" s="12"/>
      <c r="P68" s="12"/>
      <c r="Q68" s="12"/>
    </row>
    <row r="69" spans="2:17" s="22" customFormat="1" ht="30" customHeight="1">
      <c r="B69" s="153"/>
      <c r="C69" s="148"/>
      <c r="D69" s="74"/>
      <c r="E69" s="72"/>
      <c r="L69" s="46"/>
    </row>
    <row r="70" spans="2:17" ht="24.95" customHeight="1">
      <c r="J70" s="99"/>
    </row>
  </sheetData>
  <mergeCells count="43">
    <mergeCell ref="A27:B27"/>
    <mergeCell ref="A24:B24"/>
    <mergeCell ref="A25:B25"/>
    <mergeCell ref="A26:B26"/>
    <mergeCell ref="A20:B20"/>
    <mergeCell ref="A21:B21"/>
    <mergeCell ref="A22:B22"/>
    <mergeCell ref="A23:B23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6:B6"/>
    <mergeCell ref="A7:B7"/>
    <mergeCell ref="A8:B8"/>
    <mergeCell ref="A9:B9"/>
    <mergeCell ref="A1:L1"/>
    <mergeCell ref="A2:L2"/>
    <mergeCell ref="A3:L3"/>
    <mergeCell ref="F5:H5"/>
    <mergeCell ref="A4:L4"/>
    <mergeCell ref="A43:B43"/>
    <mergeCell ref="A28:B28"/>
    <mergeCell ref="A29:B29"/>
    <mergeCell ref="A30:B30"/>
    <mergeCell ref="A31:B31"/>
    <mergeCell ref="A32:B32"/>
    <mergeCell ref="A36:B36"/>
    <mergeCell ref="A37:B37"/>
    <mergeCell ref="A38:B38"/>
    <mergeCell ref="A39:B39"/>
    <mergeCell ref="A40:B40"/>
    <mergeCell ref="A34:B34"/>
    <mergeCell ref="A35:B35"/>
    <mergeCell ref="A33:B33"/>
    <mergeCell ref="A41:B41"/>
    <mergeCell ref="A42:B42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2" t="s">
        <v>0</v>
      </c>
      <c r="B1" s="342"/>
      <c r="C1" s="342"/>
      <c r="D1" s="342"/>
      <c r="E1" s="342"/>
      <c r="F1" s="342"/>
      <c r="G1" s="342"/>
      <c r="H1" s="342"/>
      <c r="I1" s="342"/>
      <c r="J1" s="342"/>
      <c r="L1" s="30"/>
      <c r="M1" s="99"/>
      <c r="N1" s="30"/>
    </row>
    <row r="2" spans="1:14" s="12" customFormat="1" ht="30" customHeight="1">
      <c r="A2" s="342" t="s">
        <v>88</v>
      </c>
      <c r="B2" s="342"/>
      <c r="C2" s="342"/>
      <c r="D2" s="342"/>
      <c r="E2" s="342"/>
      <c r="F2" s="342"/>
      <c r="G2" s="342"/>
      <c r="H2" s="342"/>
      <c r="I2" s="342"/>
      <c r="J2" s="342"/>
      <c r="L2" s="30"/>
      <c r="M2" s="99"/>
      <c r="N2" s="30"/>
    </row>
    <row r="3" spans="1:14" s="12" customFormat="1" ht="30" customHeight="1">
      <c r="A3" s="342" t="s">
        <v>278</v>
      </c>
      <c r="B3" s="342"/>
      <c r="C3" s="342"/>
      <c r="D3" s="342"/>
      <c r="E3" s="342"/>
      <c r="F3" s="342"/>
      <c r="G3" s="342"/>
      <c r="H3" s="342"/>
      <c r="I3" s="342"/>
      <c r="J3" s="342"/>
      <c r="L3" s="30"/>
      <c r="M3" s="99"/>
      <c r="N3" s="30"/>
    </row>
    <row r="4" spans="1:14" s="13" customFormat="1" ht="30" customHeight="1">
      <c r="A4" s="341" t="s">
        <v>152</v>
      </c>
      <c r="B4" s="341"/>
      <c r="C4" s="341"/>
      <c r="D4" s="341"/>
      <c r="E4" s="341"/>
      <c r="F4" s="341"/>
      <c r="G4" s="341"/>
      <c r="H4" s="341"/>
      <c r="I4" s="341"/>
      <c r="J4" s="341"/>
      <c r="L4" s="44"/>
      <c r="M4" s="118"/>
      <c r="N4" s="44"/>
    </row>
    <row r="5" spans="1:14" s="12" customFormat="1" ht="42" customHeight="1">
      <c r="A5" s="343" t="s">
        <v>89</v>
      </c>
      <c r="B5" s="343"/>
      <c r="D5" s="1" t="s">
        <v>90</v>
      </c>
      <c r="F5" s="1" t="s">
        <v>74</v>
      </c>
      <c r="H5" s="83" t="s">
        <v>91</v>
      </c>
      <c r="I5" s="54"/>
      <c r="J5" s="83" t="s">
        <v>92</v>
      </c>
      <c r="L5" s="30"/>
      <c r="M5" s="99"/>
      <c r="N5" s="30"/>
    </row>
    <row r="6" spans="1:14" s="12" customFormat="1" ht="30" customHeight="1">
      <c r="A6" s="383" t="s">
        <v>93</v>
      </c>
      <c r="B6" s="383"/>
      <c r="D6" s="31" t="s">
        <v>153</v>
      </c>
      <c r="E6" s="14"/>
      <c r="F6" s="161">
        <f>'درآمد سرمایه گذاری در سهام'!I21</f>
        <v>71107493</v>
      </c>
      <c r="G6" s="14"/>
      <c r="H6" s="232">
        <f>F6/F11</f>
        <v>2.3544392761803214E-4</v>
      </c>
      <c r="I6" s="155"/>
      <c r="J6" s="234">
        <f>F6/10691989931381</f>
        <v>6.65053871696039E-6</v>
      </c>
      <c r="L6" s="163">
        <v>7325921202288</v>
      </c>
      <c r="M6" s="43"/>
      <c r="N6" s="30"/>
    </row>
    <row r="7" spans="1:14" s="12" customFormat="1" ht="30" customHeight="1">
      <c r="A7" s="381" t="s">
        <v>94</v>
      </c>
      <c r="B7" s="381"/>
      <c r="D7" s="31" t="s">
        <v>95</v>
      </c>
      <c r="E7" s="14"/>
      <c r="F7" s="215">
        <f>'درآمد سرمایه گذاری در صندوق'!G29</f>
        <v>60790701857.271217</v>
      </c>
      <c r="G7" s="14"/>
      <c r="H7" s="47">
        <f>F7/F11</f>
        <v>0.20128401387927905</v>
      </c>
      <c r="I7" s="62"/>
      <c r="J7" s="235">
        <f t="shared" ref="J7:J10" si="0">F7/10691989931381</f>
        <v>5.6856302940251052E-3</v>
      </c>
      <c r="L7" s="43"/>
      <c r="M7" s="43"/>
      <c r="N7" s="30"/>
    </row>
    <row r="8" spans="1:14" s="12" customFormat="1" ht="30" customHeight="1">
      <c r="A8" s="381" t="s">
        <v>96</v>
      </c>
      <c r="B8" s="381"/>
      <c r="D8" s="31" t="s">
        <v>154</v>
      </c>
      <c r="E8" s="14"/>
      <c r="F8" s="215">
        <f>'درآمد سرمایه گذاری در اوراق به'!I27</f>
        <v>127685702805</v>
      </c>
      <c r="G8" s="14"/>
      <c r="H8" s="47">
        <f>F8/F11</f>
        <v>0.42277996454013622</v>
      </c>
      <c r="I8" s="62"/>
      <c r="J8" s="47">
        <f t="shared" si="0"/>
        <v>1.1942183225429566E-2</v>
      </c>
      <c r="L8" s="43"/>
      <c r="M8" s="43"/>
      <c r="N8" s="30"/>
    </row>
    <row r="9" spans="1:14" s="12" customFormat="1" ht="30" customHeight="1">
      <c r="A9" s="381" t="s">
        <v>97</v>
      </c>
      <c r="B9" s="381"/>
      <c r="D9" s="31" t="s">
        <v>155</v>
      </c>
      <c r="E9" s="14"/>
      <c r="F9" s="215">
        <f>'درآمد سپرده بانکی'!D45</f>
        <v>113444464146</v>
      </c>
      <c r="G9" s="14"/>
      <c r="H9" s="47">
        <f>F9/F11</f>
        <v>0.37562581773284098</v>
      </c>
      <c r="I9" s="62"/>
      <c r="J9" s="47">
        <f t="shared" si="0"/>
        <v>1.0610229234601165E-2</v>
      </c>
      <c r="L9" s="43"/>
      <c r="M9" s="43"/>
      <c r="N9" s="30"/>
    </row>
    <row r="10" spans="1:14" s="12" customFormat="1" ht="30" customHeight="1">
      <c r="A10" s="381" t="s">
        <v>98</v>
      </c>
      <c r="B10" s="381"/>
      <c r="D10" s="31" t="s">
        <v>156</v>
      </c>
      <c r="E10" s="14"/>
      <c r="F10" s="224">
        <f>'سایر درآمدها'!D10</f>
        <v>22578584</v>
      </c>
      <c r="G10" s="14"/>
      <c r="H10" s="85">
        <f>F10/F11</f>
        <v>7.4759920125628095E-5</v>
      </c>
      <c r="I10" s="62"/>
      <c r="J10" s="85">
        <f t="shared" si="0"/>
        <v>2.1117288872234938E-6</v>
      </c>
      <c r="L10" s="43"/>
      <c r="M10" s="43"/>
      <c r="N10" s="30"/>
    </row>
    <row r="11" spans="1:14" s="12" customFormat="1" ht="30" customHeight="1">
      <c r="A11" s="342" t="s">
        <v>12</v>
      </c>
      <c r="B11" s="342"/>
      <c r="C11" s="22"/>
      <c r="D11" s="19"/>
      <c r="E11" s="20"/>
      <c r="F11" s="21">
        <f>SUM(F6:F10)</f>
        <v>302014554885.27124</v>
      </c>
      <c r="G11" s="20"/>
      <c r="H11" s="86">
        <f>SUM(H6:H10)</f>
        <v>0.99999999999999989</v>
      </c>
      <c r="I11" s="82"/>
      <c r="J11" s="236">
        <f>SUM(J6:J10)</f>
        <v>2.8246805021660017E-2</v>
      </c>
      <c r="L11" s="90"/>
      <c r="M11" s="99"/>
      <c r="N11" s="30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KarAmooz</cp:lastModifiedBy>
  <cp:lastPrinted>2025-03-30T12:41:30Z</cp:lastPrinted>
  <dcterms:created xsi:type="dcterms:W3CDTF">2024-08-25T06:34:11Z</dcterms:created>
  <dcterms:modified xsi:type="dcterms:W3CDTF">2025-04-29T07:12:31Z</dcterms:modified>
</cp:coreProperties>
</file>