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.dadashi\Desktop\"/>
    </mc:Choice>
  </mc:AlternateContent>
  <xr:revisionPtr revIDLastSave="0" documentId="13_ncr:1_{5BFAE97B-68E7-44D4-8BAE-50473DD8C7C1}" xr6:coauthVersionLast="47" xr6:coauthVersionMax="47" xr10:uidLastSave="{00000000-0000-0000-0000-000000000000}"/>
  <bookViews>
    <workbookView xWindow="-120" yWindow="-120" windowWidth="29040" windowHeight="15840" tabRatio="912" xr2:uid="{00000000-000D-0000-FFFF-FFFF00000000}"/>
  </bookViews>
  <sheets>
    <sheet name="صورت وضعیت" sheetId="1" r:id="rId1"/>
    <sheet name="سهام" sheetId="2" r:id="rId2"/>
    <sheet name="اوراق" sheetId="5" r:id="rId3"/>
    <sheet name="مبالغ تخصیصی اوراق" sheetId="12" r:id="rId4"/>
    <sheet name="تعدیل قیمت" sheetId="6" r:id="rId5"/>
    <sheet name="اوراق مشتقه" sheetId="3" r:id="rId6"/>
    <sheet name="واحدهای صندوق" sheetId="4" r:id="rId7"/>
    <sheet name="سپرده" sheetId="7" r:id="rId8"/>
    <sheet name="درآمد" sheetId="8" r:id="rId9"/>
    <sheet name="درآمد سرمایه گذاری در سهام" sheetId="9" r:id="rId10"/>
    <sheet name="درآمد سرمایه گذاری در صندوق" sheetId="10" r:id="rId11"/>
    <sheet name="درآمد سرمایه گذاری در اوراق به" sheetId="11" r:id="rId12"/>
    <sheet name="درآمد سپرده بانکی" sheetId="13" r:id="rId13"/>
    <sheet name="سایر درآمدها" sheetId="14" r:id="rId14"/>
    <sheet name="درآمد سود سهام" sheetId="15" r:id="rId15"/>
    <sheet name="درآمد اوراق بهادار" sheetId="17" r:id="rId16"/>
    <sheet name="درآمد ناشی از تغییر قیمت اوراق" sheetId="21" r:id="rId17"/>
    <sheet name="درآمد ناشی از فروش" sheetId="19" r:id="rId18"/>
    <sheet name="سود سپرده بانکی" sheetId="18" r:id="rId19"/>
  </sheets>
  <definedNames>
    <definedName name="_xlnm.Print_Area" localSheetId="2">اوراق!$A$1:$AL$28</definedName>
    <definedName name="_xlnm.Print_Area" localSheetId="5">'اوراق مشتقه'!$A$1:$AU$11</definedName>
    <definedName name="_xlnm.Print_Area" localSheetId="4">'تعدیل قیمت'!$A$1:$M$13</definedName>
    <definedName name="_xlnm.Print_Area" localSheetId="8">درآمد!$A$1:$L$11</definedName>
    <definedName name="_xlnm.Print_Area" localSheetId="15">'درآمد اوراق بهادار'!$A$1:$R$21</definedName>
    <definedName name="_xlnm.Print_Area" localSheetId="12">'درآمد سپرده بانکی'!$A$1:$F$51</definedName>
    <definedName name="_xlnm.Print_Area" localSheetId="11">'درآمد سرمایه گذاری در اوراق به'!$A$1:$R$31</definedName>
    <definedName name="_xlnm.Print_Area" localSheetId="9">'درآمد سرمایه گذاری در سهام'!$A$1:$V$26</definedName>
    <definedName name="_xlnm.Print_Area" localSheetId="10">'درآمد سرمایه گذاری در صندوق'!$A$1:$R$32</definedName>
    <definedName name="_xlnm.Print_Area" localSheetId="14">'درآمد سود سهام'!$A$1:$T$9</definedName>
    <definedName name="_xlnm.Print_Area" localSheetId="16">'درآمد ناشی از تغییر قیمت اوراق'!$A$1:$R$41</definedName>
    <definedName name="_xlnm.Print_Area" localSheetId="17">'درآمد ناشی از فروش'!$A$1:$S$52</definedName>
    <definedName name="_xlnm.Print_Area" localSheetId="13">'سایر درآمدها'!$A$1:$G$11</definedName>
    <definedName name="_xlnm.Print_Area" localSheetId="7">سپرده!$A$1:$N$38</definedName>
    <definedName name="_xlnm.Print_Area" localSheetId="1">سهام!$A$1:$AB$14</definedName>
    <definedName name="_xlnm.Print_Area" localSheetId="18">'سود سپرده بانکی'!$A$1:$M$51</definedName>
    <definedName name="_xlnm.Print_Area" localSheetId="0">'صورت وضعیت'!$A$1:$C$43</definedName>
    <definedName name="_xlnm.Print_Area" localSheetId="3">'مبالغ تخصیصی اوراق'!$A$1:$R$13</definedName>
    <definedName name="_xlnm.Print_Area" localSheetId="6">'واحدهای صندوق'!$A$1:$AC$29</definedName>
    <definedName name="_xlnm.Print_Titles" localSheetId="12">'درآمد سپرده بانکی'!$5:$6</definedName>
    <definedName name="_xlnm.Print_Titles" localSheetId="11">'درآمد سرمایه گذاری در اوراق به'!$5:$6</definedName>
    <definedName name="_xlnm.Print_Titles" localSheetId="17">'درآمد ناشی از فروش'!$5:$6</definedName>
    <definedName name="_xlnm.Print_Titles" localSheetId="18">'سود سپرده بانکی'!$5:$6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6" l="1"/>
  <c r="J10" i="8"/>
  <c r="S25" i="9"/>
  <c r="S24" i="9"/>
  <c r="Q21" i="9"/>
  <c r="Q26" i="9" s="1"/>
  <c r="O25" i="9"/>
  <c r="O24" i="9"/>
  <c r="I25" i="9"/>
  <c r="I24" i="9"/>
  <c r="G21" i="9"/>
  <c r="O26" i="9"/>
  <c r="M26" i="9"/>
  <c r="T26" i="9"/>
  <c r="R26" i="9"/>
  <c r="P26" i="9"/>
  <c r="N26" i="9"/>
  <c r="C26" i="9"/>
  <c r="E26" i="9"/>
  <c r="E25" i="9"/>
  <c r="E24" i="9"/>
  <c r="M21" i="9"/>
  <c r="C21" i="9"/>
  <c r="M22" i="10"/>
  <c r="M18" i="10"/>
  <c r="K12" i="10"/>
  <c r="E22" i="10"/>
  <c r="E18" i="10"/>
  <c r="E24" i="10"/>
  <c r="C12" i="10"/>
  <c r="O25" i="11"/>
  <c r="O18" i="11"/>
  <c r="O16" i="11"/>
  <c r="O12" i="11"/>
  <c r="M8" i="11"/>
  <c r="M19" i="11"/>
  <c r="K19" i="11"/>
  <c r="K8" i="11"/>
  <c r="Q8" i="11" s="1"/>
  <c r="G25" i="11"/>
  <c r="G18" i="11"/>
  <c r="E30" i="11"/>
  <c r="E19" i="11"/>
  <c r="E8" i="11"/>
  <c r="C19" i="11"/>
  <c r="C8" i="11"/>
  <c r="C7" i="11"/>
  <c r="Q19" i="11"/>
  <c r="K18" i="17"/>
  <c r="Q18" i="17"/>
  <c r="Q15" i="17"/>
  <c r="K15" i="17"/>
  <c r="Q14" i="17"/>
  <c r="M35" i="21"/>
  <c r="K27" i="21"/>
  <c r="K20" i="21"/>
  <c r="K13" i="21"/>
  <c r="M20" i="21"/>
  <c r="Q20" i="21" s="1"/>
  <c r="M27" i="21"/>
  <c r="Q27" i="21" s="1"/>
  <c r="I27" i="21"/>
  <c r="I20" i="21"/>
  <c r="M13" i="21"/>
  <c r="Q13" i="21" s="1"/>
  <c r="I13" i="21"/>
  <c r="K51" i="19"/>
  <c r="I39" i="19"/>
  <c r="I51" i="19"/>
  <c r="Q40" i="19"/>
  <c r="Q39" i="19"/>
  <c r="I40" i="19"/>
  <c r="Q19" i="19"/>
  <c r="I19" i="19"/>
  <c r="Q9" i="19"/>
  <c r="I9" i="19"/>
  <c r="S7" i="15"/>
  <c r="M7" i="15"/>
  <c r="F51" i="13"/>
  <c r="E51" i="18"/>
  <c r="C51" i="18"/>
  <c r="D51" i="13"/>
  <c r="M49" i="18"/>
  <c r="M50" i="18"/>
  <c r="L51" i="18"/>
  <c r="K51" i="18"/>
  <c r="J51" i="18"/>
  <c r="I51" i="18"/>
  <c r="H51" i="18"/>
  <c r="F51" i="18"/>
  <c r="D51" i="18"/>
  <c r="G50" i="18"/>
  <c r="G49" i="18"/>
  <c r="G21" i="18"/>
  <c r="M21" i="18"/>
  <c r="G22" i="18"/>
  <c r="M22" i="18"/>
  <c r="G24" i="18"/>
  <c r="M24" i="18"/>
  <c r="G25" i="18"/>
  <c r="M25" i="18"/>
  <c r="G27" i="18"/>
  <c r="M27" i="18"/>
  <c r="G29" i="18"/>
  <c r="M29" i="18"/>
  <c r="G31" i="18"/>
  <c r="M31" i="18"/>
  <c r="G32" i="18"/>
  <c r="M32" i="18"/>
  <c r="G33" i="18"/>
  <c r="M33" i="18"/>
  <c r="G34" i="18"/>
  <c r="M34" i="18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D37" i="7"/>
  <c r="J37" i="7"/>
  <c r="H37" i="7"/>
  <c r="F37" i="7"/>
  <c r="J36" i="7"/>
  <c r="J35" i="7"/>
  <c r="J34" i="7"/>
  <c r="AA28" i="4"/>
  <c r="AA27" i="4"/>
  <c r="AA26" i="4"/>
  <c r="AA25" i="4"/>
  <c r="AA24" i="4"/>
  <c r="AA23" i="4"/>
  <c r="AA22" i="4"/>
  <c r="AA21" i="4"/>
  <c r="AA20" i="4"/>
  <c r="AA19" i="4"/>
  <c r="AA18" i="4"/>
  <c r="AA17" i="4"/>
  <c r="AA16" i="4"/>
  <c r="AA15" i="4"/>
  <c r="AA14" i="4"/>
  <c r="AA13" i="4"/>
  <c r="AA12" i="4"/>
  <c r="AA11" i="4"/>
  <c r="AA10" i="4"/>
  <c r="AA9" i="4"/>
  <c r="AA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I10" i="6"/>
  <c r="I11" i="6"/>
  <c r="J12" i="12"/>
  <c r="AL26" i="5"/>
  <c r="AL25" i="5"/>
  <c r="AL24" i="5"/>
  <c r="AL23" i="5"/>
  <c r="AL22" i="5"/>
  <c r="AL21" i="5"/>
  <c r="AL20" i="5"/>
  <c r="AL19" i="5"/>
  <c r="AL18" i="5"/>
  <c r="AL17" i="5"/>
  <c r="AL16" i="5"/>
  <c r="AL15" i="5"/>
  <c r="AL14" i="5"/>
  <c r="AL13" i="5"/>
  <c r="AL12" i="5"/>
  <c r="AL11" i="5"/>
  <c r="AL10" i="5"/>
  <c r="AL9" i="5"/>
  <c r="AL8" i="5"/>
  <c r="AD26" i="5"/>
  <c r="AD25" i="5"/>
  <c r="AD24" i="5"/>
  <c r="AD23" i="5"/>
  <c r="AD22" i="5"/>
  <c r="AD21" i="5"/>
  <c r="AD20" i="5"/>
  <c r="AD19" i="5"/>
  <c r="AD18" i="5"/>
  <c r="AD17" i="5"/>
  <c r="AD16" i="5"/>
  <c r="AD15" i="5"/>
  <c r="AD14" i="5"/>
  <c r="AD13" i="5"/>
  <c r="AD12" i="5"/>
  <c r="AD11" i="5"/>
  <c r="AD10" i="5"/>
  <c r="AD9" i="5"/>
  <c r="AA11" i="2"/>
  <c r="AA10" i="2"/>
  <c r="AA9" i="2"/>
  <c r="AA12" i="2"/>
  <c r="Y11" i="2"/>
  <c r="S12" i="2"/>
  <c r="S17" i="9"/>
  <c r="S15" i="9"/>
  <c r="S14" i="9"/>
  <c r="S13" i="9"/>
  <c r="S12" i="9"/>
  <c r="S10" i="9"/>
  <c r="S9" i="9"/>
  <c r="S8" i="9"/>
  <c r="I17" i="9"/>
  <c r="I15" i="9"/>
  <c r="I14" i="9"/>
  <c r="I13" i="9"/>
  <c r="I12" i="9"/>
  <c r="I10" i="9"/>
  <c r="I9" i="9"/>
  <c r="I8" i="9"/>
  <c r="M18" i="21"/>
  <c r="K9" i="11"/>
  <c r="C9" i="11"/>
  <c r="K18" i="11"/>
  <c r="C18" i="11"/>
  <c r="K19" i="17"/>
  <c r="K17" i="17"/>
  <c r="K16" i="17"/>
  <c r="K14" i="17"/>
  <c r="K13" i="17"/>
  <c r="K12" i="17"/>
  <c r="K11" i="17"/>
  <c r="K10" i="17"/>
  <c r="K9" i="17"/>
  <c r="K8" i="17"/>
  <c r="Q19" i="17"/>
  <c r="Q17" i="17"/>
  <c r="Q16" i="17"/>
  <c r="Q13" i="17"/>
  <c r="Q12" i="17"/>
  <c r="Q11" i="17"/>
  <c r="Q10" i="17"/>
  <c r="Q9" i="17"/>
  <c r="Q8" i="17"/>
  <c r="C41" i="21"/>
  <c r="M40" i="21"/>
  <c r="M39" i="21"/>
  <c r="Q39" i="21" s="1"/>
  <c r="K39" i="21"/>
  <c r="I39" i="21"/>
  <c r="M24" i="21"/>
  <c r="Q24" i="21" s="1"/>
  <c r="K29" i="10" s="1"/>
  <c r="O29" i="10" s="1"/>
  <c r="K24" i="21"/>
  <c r="I24" i="21"/>
  <c r="C29" i="10" s="1"/>
  <c r="G29" i="10" s="1"/>
  <c r="M22" i="21"/>
  <c r="M23" i="21"/>
  <c r="Q23" i="21" s="1"/>
  <c r="S21" i="9" s="1"/>
  <c r="S26" i="9" s="1"/>
  <c r="K23" i="21"/>
  <c r="I23" i="21"/>
  <c r="I12" i="21"/>
  <c r="E20" i="9" s="1"/>
  <c r="I20" i="9" s="1"/>
  <c r="K12" i="21"/>
  <c r="M12" i="21"/>
  <c r="Q12" i="21" s="1"/>
  <c r="O20" i="9" s="1"/>
  <c r="S20" i="9" s="1"/>
  <c r="Q20" i="19"/>
  <c r="M30" i="10" s="1"/>
  <c r="I20" i="19"/>
  <c r="E30" i="10" s="1"/>
  <c r="Q22" i="19"/>
  <c r="M13" i="10" s="1"/>
  <c r="Q21" i="19"/>
  <c r="M27" i="10" s="1"/>
  <c r="Q18" i="19"/>
  <c r="M12" i="10" s="1"/>
  <c r="Q17" i="19"/>
  <c r="M23" i="10" s="1"/>
  <c r="I22" i="19"/>
  <c r="E13" i="10" s="1"/>
  <c r="E31" i="10" s="1"/>
  <c r="I21" i="19"/>
  <c r="E27" i="10" s="1"/>
  <c r="I18" i="19"/>
  <c r="E12" i="10" s="1"/>
  <c r="I17" i="19"/>
  <c r="E23" i="10" s="1"/>
  <c r="Q14" i="19"/>
  <c r="M8" i="10" s="1"/>
  <c r="I14" i="19"/>
  <c r="E8" i="10" s="1"/>
  <c r="Q12" i="19"/>
  <c r="M9" i="10" s="1"/>
  <c r="I12" i="19"/>
  <c r="E9" i="10" s="1"/>
  <c r="I11" i="19"/>
  <c r="G19" i="9" s="1"/>
  <c r="I19" i="9" s="1"/>
  <c r="Q10" i="19"/>
  <c r="Q22" i="9" s="1"/>
  <c r="S22" i="9" s="1"/>
  <c r="Q11" i="19"/>
  <c r="Q19" i="9" s="1"/>
  <c r="S19" i="9" s="1"/>
  <c r="I10" i="19"/>
  <c r="G22" i="9" s="1"/>
  <c r="I22" i="9" s="1"/>
  <c r="M48" i="18"/>
  <c r="M47" i="18"/>
  <c r="M46" i="18"/>
  <c r="M45" i="18"/>
  <c r="G48" i="18"/>
  <c r="G47" i="18"/>
  <c r="G46" i="18"/>
  <c r="G45" i="18"/>
  <c r="M44" i="18"/>
  <c r="G44" i="18"/>
  <c r="J33" i="7"/>
  <c r="J32" i="7"/>
  <c r="J31" i="7"/>
  <c r="J30" i="7"/>
  <c r="J29" i="7"/>
  <c r="Y28" i="4"/>
  <c r="G28" i="4"/>
  <c r="I28" i="4"/>
  <c r="D28" i="4"/>
  <c r="K12" i="6"/>
  <c r="I9" i="6"/>
  <c r="I21" i="9" l="1"/>
  <c r="O30" i="11"/>
  <c r="I19" i="11"/>
  <c r="I8" i="11"/>
  <c r="S11" i="2"/>
  <c r="O41" i="21"/>
  <c r="K5" i="10"/>
  <c r="P31" i="10"/>
  <c r="N31" i="10"/>
  <c r="L31" i="10"/>
  <c r="J31" i="10"/>
  <c r="H31" i="10"/>
  <c r="F31" i="10"/>
  <c r="K10" i="11"/>
  <c r="Q10" i="11" s="1"/>
  <c r="C10" i="11"/>
  <c r="I10" i="11" s="1"/>
  <c r="K20" i="11"/>
  <c r="C20" i="11"/>
  <c r="K26" i="11"/>
  <c r="C26" i="11"/>
  <c r="I26" i="11" s="1"/>
  <c r="K25" i="11"/>
  <c r="C25" i="11"/>
  <c r="K24" i="11"/>
  <c r="Q24" i="11" s="1"/>
  <c r="C24" i="11"/>
  <c r="I24" i="11" s="1"/>
  <c r="K23" i="11"/>
  <c r="Q23" i="11" s="1"/>
  <c r="C23" i="11"/>
  <c r="I23" i="11" s="1"/>
  <c r="K27" i="11"/>
  <c r="C27" i="11"/>
  <c r="I12" i="11"/>
  <c r="K7" i="11"/>
  <c r="I16" i="11"/>
  <c r="M20" i="17"/>
  <c r="Q7" i="17"/>
  <c r="Q20" i="17" s="1"/>
  <c r="K7" i="17"/>
  <c r="M15" i="21"/>
  <c r="Q15" i="21" s="1"/>
  <c r="I15" i="21"/>
  <c r="K15" i="21"/>
  <c r="K40" i="21"/>
  <c r="K38" i="21"/>
  <c r="K37" i="21"/>
  <c r="K36" i="21"/>
  <c r="K35" i="21"/>
  <c r="K34" i="21"/>
  <c r="K33" i="21"/>
  <c r="K32" i="21"/>
  <c r="K31" i="21"/>
  <c r="K30" i="21"/>
  <c r="K29" i="21"/>
  <c r="K28" i="21"/>
  <c r="K26" i="21"/>
  <c r="K25" i="21"/>
  <c r="K22" i="21"/>
  <c r="K21" i="21"/>
  <c r="K19" i="21"/>
  <c r="K18" i="21"/>
  <c r="K17" i="21"/>
  <c r="K16" i="21"/>
  <c r="K14" i="21"/>
  <c r="K11" i="21"/>
  <c r="K10" i="21"/>
  <c r="K9" i="21"/>
  <c r="K8" i="21"/>
  <c r="K7" i="21"/>
  <c r="Q40" i="21"/>
  <c r="M18" i="11" s="1"/>
  <c r="Q18" i="11" s="1"/>
  <c r="M38" i="21"/>
  <c r="Q38" i="21" s="1"/>
  <c r="M11" i="11" s="1"/>
  <c r="M37" i="21"/>
  <c r="Q37" i="21" s="1"/>
  <c r="M36" i="21"/>
  <c r="Q36" i="21" s="1"/>
  <c r="M29" i="11" s="1"/>
  <c r="Q35" i="21"/>
  <c r="M28" i="11" s="1"/>
  <c r="M34" i="21"/>
  <c r="Q34" i="21" s="1"/>
  <c r="M21" i="11" s="1"/>
  <c r="M33" i="21"/>
  <c r="Q33" i="21" s="1"/>
  <c r="M32" i="21"/>
  <c r="Q32" i="21" s="1"/>
  <c r="M13" i="11" s="1"/>
  <c r="M31" i="21"/>
  <c r="Q31" i="21" s="1"/>
  <c r="M14" i="11" s="1"/>
  <c r="M30" i="21"/>
  <c r="Q30" i="21" s="1"/>
  <c r="M27" i="11" s="1"/>
  <c r="M29" i="21"/>
  <c r="Q29" i="21" s="1"/>
  <c r="M20" i="11" s="1"/>
  <c r="M28" i="21"/>
  <c r="Q28" i="21" s="1"/>
  <c r="M26" i="21"/>
  <c r="Q26" i="21" s="1"/>
  <c r="M7" i="11" s="1"/>
  <c r="Q7" i="11" s="1"/>
  <c r="M25" i="21"/>
  <c r="Q25" i="21" s="1"/>
  <c r="K19" i="10" s="1"/>
  <c r="O30" i="10"/>
  <c r="O27" i="10"/>
  <c r="Q22" i="21"/>
  <c r="K26" i="10" s="1"/>
  <c r="O26" i="10" s="1"/>
  <c r="M21" i="21"/>
  <c r="Q21" i="21" s="1"/>
  <c r="K25" i="10" s="1"/>
  <c r="O25" i="10" s="1"/>
  <c r="M19" i="21"/>
  <c r="Q19" i="21" s="1"/>
  <c r="K16" i="10" s="1"/>
  <c r="Q18" i="21"/>
  <c r="K23" i="10" s="1"/>
  <c r="M17" i="21"/>
  <c r="Q17" i="21" s="1"/>
  <c r="K8" i="10" s="1"/>
  <c r="M16" i="21"/>
  <c r="Q16" i="21" s="1"/>
  <c r="K9" i="10" s="1"/>
  <c r="M14" i="21"/>
  <c r="Q14" i="21" s="1"/>
  <c r="K14" i="10" s="1"/>
  <c r="M11" i="21"/>
  <c r="Q11" i="21" s="1"/>
  <c r="K11" i="10" s="1"/>
  <c r="M10" i="21"/>
  <c r="M9" i="21"/>
  <c r="Q9" i="21" s="1"/>
  <c r="K21" i="10" s="1"/>
  <c r="M8" i="21"/>
  <c r="Q8" i="21" s="1"/>
  <c r="K15" i="10" s="1"/>
  <c r="M7" i="21"/>
  <c r="Q7" i="21" s="1"/>
  <c r="K10" i="10" s="1"/>
  <c r="I40" i="21"/>
  <c r="E18" i="11" s="1"/>
  <c r="I18" i="11" s="1"/>
  <c r="I38" i="21"/>
  <c r="E11" i="11" s="1"/>
  <c r="I37" i="21"/>
  <c r="I36" i="21"/>
  <c r="E29" i="11" s="1"/>
  <c r="I35" i="21"/>
  <c r="E28" i="11" s="1"/>
  <c r="I34" i="21"/>
  <c r="E21" i="11" s="1"/>
  <c r="I33" i="21"/>
  <c r="I32" i="21"/>
  <c r="E13" i="11" s="1"/>
  <c r="I31" i="21"/>
  <c r="E14" i="11" s="1"/>
  <c r="I30" i="21"/>
  <c r="E27" i="11" s="1"/>
  <c r="I29" i="21"/>
  <c r="E20" i="11" s="1"/>
  <c r="I28" i="21"/>
  <c r="I26" i="21"/>
  <c r="E7" i="11" s="1"/>
  <c r="I25" i="21"/>
  <c r="C19" i="10" s="1"/>
  <c r="I22" i="21"/>
  <c r="I21" i="21"/>
  <c r="C25" i="10" s="1"/>
  <c r="I19" i="21"/>
  <c r="C16" i="10" s="1"/>
  <c r="I18" i="21"/>
  <c r="C23" i="10" s="1"/>
  <c r="I17" i="21"/>
  <c r="C8" i="10" s="1"/>
  <c r="G8" i="10" s="1"/>
  <c r="I16" i="21"/>
  <c r="C9" i="10" s="1"/>
  <c r="I14" i="21"/>
  <c r="C14" i="10" s="1"/>
  <c r="I11" i="21"/>
  <c r="C11" i="10" s="1"/>
  <c r="I10" i="21"/>
  <c r="C17" i="10" s="1"/>
  <c r="I9" i="21"/>
  <c r="C21" i="10" s="1"/>
  <c r="I8" i="21"/>
  <c r="C15" i="10" s="1"/>
  <c r="I7" i="21"/>
  <c r="C10" i="10" s="1"/>
  <c r="I50" i="19"/>
  <c r="G27" i="11" s="1"/>
  <c r="I49" i="19"/>
  <c r="I48" i="19"/>
  <c r="I47" i="19"/>
  <c r="G11" i="11" s="1"/>
  <c r="I46" i="19"/>
  <c r="G22" i="11" s="1"/>
  <c r="I45" i="19"/>
  <c r="G21" i="11" s="1"/>
  <c r="I44" i="19"/>
  <c r="G28" i="11" s="1"/>
  <c r="I43" i="19"/>
  <c r="G29" i="11" s="1"/>
  <c r="I42" i="19"/>
  <c r="G14" i="11" s="1"/>
  <c r="I41" i="19"/>
  <c r="I38" i="19"/>
  <c r="I37" i="19"/>
  <c r="G17" i="11" s="1"/>
  <c r="I36" i="19"/>
  <c r="G13" i="11" s="1"/>
  <c r="I35" i="19"/>
  <c r="G15" i="11" s="1"/>
  <c r="I34" i="19"/>
  <c r="G11" i="9" s="1"/>
  <c r="I33" i="19"/>
  <c r="G16" i="9" s="1"/>
  <c r="I16" i="9" s="1"/>
  <c r="I32" i="19"/>
  <c r="I31" i="19"/>
  <c r="I30" i="19"/>
  <c r="I29" i="19"/>
  <c r="I28" i="19"/>
  <c r="I27" i="19"/>
  <c r="I26" i="19"/>
  <c r="I25" i="19"/>
  <c r="I24" i="19"/>
  <c r="I23" i="19"/>
  <c r="E16" i="10" s="1"/>
  <c r="I16" i="19"/>
  <c r="E20" i="10" s="1"/>
  <c r="I15" i="19"/>
  <c r="I13" i="19"/>
  <c r="E10" i="10" s="1"/>
  <c r="I8" i="19"/>
  <c r="G23" i="9" s="1"/>
  <c r="I23" i="9" s="1"/>
  <c r="Q50" i="19"/>
  <c r="O27" i="11" s="1"/>
  <c r="Q49" i="19"/>
  <c r="Q48" i="19"/>
  <c r="Q47" i="19"/>
  <c r="O11" i="11" s="1"/>
  <c r="Q46" i="19"/>
  <c r="O22" i="11" s="1"/>
  <c r="Q45" i="19"/>
  <c r="O21" i="11" s="1"/>
  <c r="Q44" i="19"/>
  <c r="O28" i="11" s="1"/>
  <c r="Q43" i="19"/>
  <c r="O29" i="11" s="1"/>
  <c r="Q42" i="19"/>
  <c r="O14" i="11" s="1"/>
  <c r="Q41" i="19"/>
  <c r="O9" i="11" s="1"/>
  <c r="Q9" i="11" s="1"/>
  <c r="Q38" i="19"/>
  <c r="Q37" i="19"/>
  <c r="O17" i="11" s="1"/>
  <c r="Q36" i="19"/>
  <c r="O13" i="11" s="1"/>
  <c r="Q35" i="19"/>
  <c r="O15" i="11" s="1"/>
  <c r="Q34" i="19"/>
  <c r="Q11" i="9" s="1"/>
  <c r="S11" i="9" s="1"/>
  <c r="Q33" i="19"/>
  <c r="Q16" i="9" s="1"/>
  <c r="S16" i="9" s="1"/>
  <c r="Q32" i="19"/>
  <c r="Q31" i="19"/>
  <c r="Q30" i="19"/>
  <c r="Q29" i="19"/>
  <c r="Q28" i="19"/>
  <c r="Q27" i="19"/>
  <c r="Q26" i="19"/>
  <c r="Q25" i="19"/>
  <c r="Q24" i="19"/>
  <c r="Q23" i="19"/>
  <c r="M16" i="10" s="1"/>
  <c r="Q16" i="19"/>
  <c r="M20" i="10" s="1"/>
  <c r="Q15" i="19"/>
  <c r="M24" i="10" s="1"/>
  <c r="O24" i="10" s="1"/>
  <c r="Q13" i="19"/>
  <c r="M10" i="10" s="1"/>
  <c r="Q8" i="19"/>
  <c r="Q23" i="9" s="1"/>
  <c r="S23" i="9" s="1"/>
  <c r="Q7" i="19"/>
  <c r="Q18" i="9" s="1"/>
  <c r="S18" i="9" s="1"/>
  <c r="I7" i="19"/>
  <c r="G18" i="9" s="1"/>
  <c r="I18" i="9" s="1"/>
  <c r="M7" i="18"/>
  <c r="M43" i="18"/>
  <c r="M42" i="18"/>
  <c r="M41" i="18"/>
  <c r="M40" i="18"/>
  <c r="M39" i="18"/>
  <c r="M38" i="18"/>
  <c r="M37" i="18"/>
  <c r="M36" i="18"/>
  <c r="M35" i="18"/>
  <c r="M30" i="18"/>
  <c r="M28" i="18"/>
  <c r="M26" i="18"/>
  <c r="M23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43" i="18"/>
  <c r="G42" i="18"/>
  <c r="G41" i="18"/>
  <c r="G40" i="18"/>
  <c r="G39" i="18"/>
  <c r="G38" i="18"/>
  <c r="G37" i="18"/>
  <c r="G36" i="18"/>
  <c r="G35" i="18"/>
  <c r="G30" i="18"/>
  <c r="G28" i="18"/>
  <c r="G26" i="18"/>
  <c r="G23" i="18"/>
  <c r="G20" i="18"/>
  <c r="G19" i="18"/>
  <c r="J28" i="7"/>
  <c r="I37" i="7"/>
  <c r="P27" i="5"/>
  <c r="G24" i="10"/>
  <c r="Q26" i="11"/>
  <c r="Q16" i="11"/>
  <c r="Q12" i="11"/>
  <c r="I9" i="11"/>
  <c r="G41" i="21"/>
  <c r="I11" i="9" l="1"/>
  <c r="G26" i="9"/>
  <c r="I26" i="9"/>
  <c r="Q25" i="11"/>
  <c r="I25" i="11"/>
  <c r="I7" i="11"/>
  <c r="C26" i="10"/>
  <c r="G26" i="10" s="1"/>
  <c r="Q51" i="19"/>
  <c r="M31" i="10"/>
  <c r="M51" i="18"/>
  <c r="G51" i="18"/>
  <c r="C28" i="10"/>
  <c r="G28" i="10" s="1"/>
  <c r="K28" i="10"/>
  <c r="O28" i="10" s="1"/>
  <c r="C31" i="10"/>
  <c r="Q20" i="11"/>
  <c r="I20" i="11"/>
  <c r="Q13" i="11"/>
  <c r="I17" i="11"/>
  <c r="Q14" i="11"/>
  <c r="I27" i="11"/>
  <c r="Q21" i="11"/>
  <c r="Q22" i="11"/>
  <c r="Q29" i="11"/>
  <c r="Q28" i="11"/>
  <c r="I13" i="11"/>
  <c r="Q11" i="11"/>
  <c r="G27" i="10"/>
  <c r="Q15" i="11"/>
  <c r="I29" i="11"/>
  <c r="G30" i="10"/>
  <c r="I14" i="11"/>
  <c r="Q27" i="11"/>
  <c r="I28" i="11"/>
  <c r="I21" i="11"/>
  <c r="I22" i="11"/>
  <c r="Q17" i="11"/>
  <c r="I11" i="11"/>
  <c r="Q10" i="21"/>
  <c r="K17" i="10" s="1"/>
  <c r="G25" i="10"/>
  <c r="I15" i="11"/>
  <c r="I41" i="21"/>
  <c r="F10" i="14"/>
  <c r="F10" i="8" s="1"/>
  <c r="C51" i="19"/>
  <c r="E51" i="19"/>
  <c r="G51" i="19"/>
  <c r="M51" i="19"/>
  <c r="O51" i="19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K28" i="4"/>
  <c r="Q28" i="4"/>
  <c r="P28" i="4"/>
  <c r="O28" i="4"/>
  <c r="N28" i="4"/>
  <c r="M28" i="4"/>
  <c r="L28" i="4"/>
  <c r="J28" i="4"/>
  <c r="H28" i="4"/>
  <c r="F28" i="4"/>
  <c r="E28" i="4"/>
  <c r="X28" i="4"/>
  <c r="V27" i="5"/>
  <c r="AD8" i="5"/>
  <c r="W13" i="2"/>
  <c r="E13" i="2"/>
  <c r="I13" i="2"/>
  <c r="K13" i="2"/>
  <c r="Q13" i="2"/>
  <c r="O13" i="2"/>
  <c r="M13" i="2"/>
  <c r="K31" i="10" l="1"/>
  <c r="L37" i="7"/>
  <c r="K8" i="15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G23" i="10"/>
  <c r="G22" i="10"/>
  <c r="G21" i="10"/>
  <c r="G20" i="10"/>
  <c r="G19" i="10"/>
  <c r="G17" i="10"/>
  <c r="G16" i="10"/>
  <c r="G15" i="10"/>
  <c r="G14" i="10"/>
  <c r="G13" i="10"/>
  <c r="G12" i="10"/>
  <c r="G11" i="10"/>
  <c r="G10" i="10"/>
  <c r="G9" i="10"/>
  <c r="G18" i="10"/>
  <c r="D10" i="14"/>
  <c r="K41" i="21"/>
  <c r="E41" i="21"/>
  <c r="M41" i="21"/>
  <c r="P41" i="21"/>
  <c r="N41" i="21"/>
  <c r="L41" i="21"/>
  <c r="J41" i="21"/>
  <c r="H41" i="21"/>
  <c r="F41" i="21"/>
  <c r="G31" i="10" l="1"/>
  <c r="F7" i="8" s="1"/>
  <c r="J7" i="8" s="1"/>
  <c r="O31" i="10"/>
  <c r="I30" i="11"/>
  <c r="Q41" i="21"/>
  <c r="AJ26" i="5"/>
  <c r="AJ27" i="5" l="1"/>
  <c r="S10" i="2"/>
  <c r="Y10" i="2" s="1"/>
  <c r="T27" i="5"/>
  <c r="W28" i="4"/>
  <c r="AH27" i="5" l="1"/>
  <c r="AB27" i="5"/>
  <c r="Z27" i="5"/>
  <c r="X27" i="5"/>
  <c r="R27" i="5"/>
  <c r="G13" i="2" l="1"/>
  <c r="S9" i="2"/>
  <c r="Y12" i="2" l="1"/>
  <c r="S13" i="2"/>
  <c r="F6" i="8"/>
  <c r="J6" i="8" s="1"/>
  <c r="Q8" i="15"/>
  <c r="O8" i="15"/>
  <c r="M8" i="15"/>
  <c r="I8" i="15"/>
  <c r="S8" i="4" l="1"/>
  <c r="S28" i="4" l="1"/>
  <c r="AL27" i="5" l="1"/>
  <c r="AD27" i="5"/>
  <c r="Y9" i="2"/>
  <c r="K20" i="17"/>
  <c r="G20" i="17"/>
  <c r="F9" i="8"/>
  <c r="J9" i="8" l="1"/>
  <c r="AA13" i="2"/>
  <c r="Y13" i="2"/>
  <c r="Q30" i="11"/>
  <c r="G30" i="11"/>
  <c r="F5" i="14" l="1"/>
  <c r="S8" i="15" l="1"/>
  <c r="F8" i="8"/>
  <c r="J8" i="8" s="1"/>
  <c r="J11" i="8" s="1"/>
  <c r="C30" i="11"/>
  <c r="F11" i="8" l="1"/>
  <c r="K5" i="21"/>
  <c r="K5" i="19"/>
  <c r="I5" i="18"/>
  <c r="M5" i="17"/>
  <c r="O5" i="15"/>
  <c r="F5" i="13"/>
  <c r="K5" i="11"/>
  <c r="K25" i="9" l="1"/>
  <c r="U25" i="9"/>
  <c r="U24" i="9"/>
  <c r="K23" i="9"/>
  <c r="K24" i="9"/>
  <c r="H9" i="8"/>
  <c r="I8" i="10"/>
  <c r="Q23" i="10"/>
  <c r="U21" i="9"/>
  <c r="I23" i="10"/>
  <c r="K19" i="9"/>
  <c r="U20" i="9"/>
  <c r="I25" i="10"/>
  <c r="H6" i="8"/>
  <c r="U19" i="9"/>
  <c r="I26" i="10"/>
  <c r="U18" i="9"/>
  <c r="I27" i="10"/>
  <c r="K21" i="9"/>
  <c r="Q29" i="10"/>
  <c r="Q28" i="10"/>
  <c r="K20" i="9"/>
  <c r="I9" i="10"/>
  <c r="I28" i="10"/>
  <c r="I30" i="10"/>
  <c r="I22" i="10"/>
  <c r="I29" i="10"/>
  <c r="Q8" i="10"/>
  <c r="K22" i="9"/>
  <c r="U22" i="9"/>
  <c r="U8" i="9"/>
  <c r="K18" i="9"/>
  <c r="U13" i="9"/>
  <c r="Q16" i="10"/>
  <c r="Q30" i="10"/>
  <c r="Q15" i="10"/>
  <c r="Q27" i="10"/>
  <c r="Q14" i="10"/>
  <c r="Q25" i="10"/>
  <c r="Q12" i="10"/>
  <c r="Q24" i="10"/>
  <c r="Q11" i="10"/>
  <c r="Q10" i="10"/>
  <c r="Q22" i="10"/>
  <c r="Q21" i="10"/>
  <c r="Q9" i="10"/>
  <c r="Q26" i="10"/>
  <c r="Q20" i="10"/>
  <c r="Q19" i="10"/>
  <c r="Q18" i="10"/>
  <c r="Q13" i="10"/>
  <c r="Q17" i="10"/>
  <c r="I24" i="10"/>
  <c r="I13" i="10"/>
  <c r="I17" i="10"/>
  <c r="I11" i="10"/>
  <c r="I16" i="10"/>
  <c r="I19" i="10"/>
  <c r="I14" i="10"/>
  <c r="I10" i="10"/>
  <c r="I15" i="10"/>
  <c r="I21" i="10"/>
  <c r="I12" i="10"/>
  <c r="I18" i="10"/>
  <c r="I20" i="10"/>
  <c r="K30" i="11"/>
  <c r="M30" i="11"/>
  <c r="K26" i="9" l="1"/>
  <c r="U26" i="9"/>
  <c r="Q31" i="10"/>
  <c r="I31" i="10"/>
  <c r="H8" i="8"/>
  <c r="H7" i="8" l="1"/>
  <c r="H10" i="8"/>
  <c r="H11" i="8" l="1"/>
</calcChain>
</file>

<file path=xl/sharedStrings.xml><?xml version="1.0" encoding="utf-8"?>
<sst xmlns="http://schemas.openxmlformats.org/spreadsheetml/2006/main" count="741" uniqueCount="313">
  <si>
    <t>صندوق در اوراق بهادار با درآمد ثابت سام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</si>
  <si>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</si>
  <si>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</si>
  <si>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</si>
  <si>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</si>
  <si>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</si>
  <si>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</si>
  <si>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</si>
  <si>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</si>
  <si>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</si>
  <si>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</si>
  <si>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</si>
  <si>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جمع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</si>
  <si>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</si>
  <si>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</si>
  <si>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</si>
  <si>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</si>
  <si>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</si>
  <si>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</si>
  <si>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</si>
  <si>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</si>
  <si>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</si>
  <si>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</si>
  <si>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-</t>
  </si>
  <si>
    <t>خرید/صدور طی دوره</t>
  </si>
  <si>
    <t>فروش/ابطال طی دوره</t>
  </si>
  <si>
    <t>صندوق</t>
  </si>
  <si>
    <t>تعداد واحد</t>
  </si>
  <si>
    <t>صندوق اهرمی جهش-واحدهای عادی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</si>
  <si>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</si>
  <si>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</si>
  <si>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</si>
  <si>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</si>
  <si>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</si>
  <si>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</si>
  <si>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</si>
  <si>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خزانه-م11بودجه02-050720</t>
  </si>
  <si>
    <t>بله</t>
  </si>
  <si>
    <t>1402/12/29</t>
  </si>
  <si>
    <t>1405/07/20</t>
  </si>
  <si>
    <t>اسناد خزانه-م13بودجه02-051021</t>
  </si>
  <si>
    <t>1405/10/21</t>
  </si>
  <si>
    <t>اسنادخزانه-م1بودجه02-050325</t>
  </si>
  <si>
    <t>1402/06/19</t>
  </si>
  <si>
    <t>1405/03/25</t>
  </si>
  <si>
    <t>اسنادخزانه-م2بودجه02-050923</t>
  </si>
  <si>
    <t>1405/09/23</t>
  </si>
  <si>
    <t>صکوک اجاره فارس07-بدون ضامن</t>
  </si>
  <si>
    <t>1403/03/07</t>
  </si>
  <si>
    <t>1407/03/07</t>
  </si>
  <si>
    <t>مرابحه الکترومادیرا-کیان060626</t>
  </si>
  <si>
    <t>1402/06/26</t>
  </si>
  <si>
    <t>1406/06/26</t>
  </si>
  <si>
    <t>مرابحه عام دولت126-ش.خ031223</t>
  </si>
  <si>
    <t>1403/12/23</t>
  </si>
  <si>
    <t>مرابحه عام دولت139-ش.خ040804</t>
  </si>
  <si>
    <t>1402/07/04</t>
  </si>
  <si>
    <t>1404/08/03</t>
  </si>
  <si>
    <t>1402/08/09</t>
  </si>
  <si>
    <t>مرابحه عام دولت143-ش.خ041009</t>
  </si>
  <si>
    <t>1404/10/08</t>
  </si>
  <si>
    <t>مرابحه کرمان موتور-کیان051223</t>
  </si>
  <si>
    <t>1402/12/23</t>
  </si>
  <si>
    <t>1405/12/23</t>
  </si>
  <si>
    <t>اسناد خزانه-م12بودجه02-050916</t>
  </si>
  <si>
    <t>1405/09/16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</si>
  <si>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</si>
  <si>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</si>
  <si>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</si>
  <si>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</si>
  <si>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</si>
  <si>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</si>
  <si>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</si>
  <si>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سپرده های بانکی</t>
  </si>
  <si>
    <t>مبلغ</t>
  </si>
  <si>
    <t>افزایش</t>
  </si>
  <si>
    <t>کاهش</t>
  </si>
  <si>
    <t>سپرده کوتاه مدت بانک خاورمیانه نیایش 101310810707074930</t>
  </si>
  <si>
    <t>سپرده کوتاه مدت بانک گردشگری آپادانا 120.9967.1403785.1</t>
  </si>
  <si>
    <t>سپرده کوتاه مدت موسسه اعتباری ملل مرزداران 0532-10-277-000000395</t>
  </si>
  <si>
    <t>سپرده کوتاه مدت بانک آینده امانیه 0203865146003</t>
  </si>
  <si>
    <t>سپرده کوتاه مدت بانک دی یوسف آباد 0214400000003</t>
  </si>
  <si>
    <t>سپرده کوتاه مدت بانک ملت بهار جنوبی 9942376537</t>
  </si>
  <si>
    <t>سپرده کوتاه مدت بانک ملی بورس اوراق بهادار 0230972429004</t>
  </si>
  <si>
    <t>سپرده کوتاه مدت بانک سپه بلوار کشاورز تهران 3130094301037</t>
  </si>
  <si>
    <t>سپرده کوتاه مدت بانک اقتصاد نوین میدان ونک 155-850-7256601-1</t>
  </si>
  <si>
    <t>سپرده کوتاه مدت بانک گردشگری نیاوران 146.9967.1403785.1</t>
  </si>
  <si>
    <t>سپرده کوتاه مدت بانک ملت گلشهر 2209379182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</si>
  <si>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</si>
  <si>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</si>
  <si>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</si>
  <si>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</si>
  <si>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</si>
  <si>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</si>
  <si>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</si>
  <si>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</si>
  <si>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</si>
  <si>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</si>
  <si>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</si>
  <si>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</si>
  <si>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سهام</t>
  </si>
  <si>
    <t>درآمد سود سهام</t>
  </si>
  <si>
    <t>درآمد تغییر ارزش</t>
  </si>
  <si>
    <t>درآمد فروش</t>
  </si>
  <si>
    <t>عنوان</t>
  </si>
  <si>
    <t>درآمد سود اوراق</t>
  </si>
  <si>
    <t>مرابحه عام دولت112-ش.خ 040408</t>
  </si>
  <si>
    <t>اسنادخزانه-م4بودجه01-040917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</si>
  <si>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</si>
  <si>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</si>
  <si>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</si>
  <si>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</si>
  <si>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</si>
  <si>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</si>
  <si>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</si>
  <si>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سایر</t>
  </si>
  <si>
    <t>نام سپرده بانکی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</si>
  <si>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</si>
  <si>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</si>
  <si>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</si>
  <si>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</si>
  <si>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</si>
  <si>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</si>
  <si>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</si>
  <si>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</si>
  <si>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</si>
  <si>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1402/12/20</t>
  </si>
  <si>
    <t>سود اوراق بهادار با درآمد ثابت</t>
  </si>
  <si>
    <t>نرخ سود علی الحساب</t>
  </si>
  <si>
    <t>درآمد سود</t>
  </si>
  <si>
    <t>خالص درآمد</t>
  </si>
  <si>
    <t>1404/04/07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</si>
  <si>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</si>
  <si>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</si>
  <si>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</si>
  <si>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</si>
  <si>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</si>
  <si>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</si>
  <si>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</si>
  <si>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‫دلیل تعدیل</t>
  </si>
  <si>
    <t>نگهداری تا سررسید</t>
  </si>
  <si>
    <t>مرابحه الکترومادیرا-کیان</t>
  </si>
  <si>
    <t>مرابحه کرمان موتور- کیان</t>
  </si>
  <si>
    <t>از ابتدای سال مالی تا پایان ماه</t>
  </si>
  <si>
    <t>1- سرمایه گذاری ها</t>
  </si>
  <si>
    <t>1-1 سرمایه گذاری در سهام و حق تقدم سهام</t>
  </si>
  <si>
    <t>اسنادخزانه-م10بودجه02-051112</t>
  </si>
  <si>
    <t>1403/12/21</t>
  </si>
  <si>
    <t>1405/11/12</t>
  </si>
  <si>
    <t xml:space="preserve">1-2-سرمایه‌گذاری در اوراق بهادار با درآمد ثابت یا علی‌الحساب  </t>
  </si>
  <si>
    <t>1-3-سرمایه‌گذاری در واحدهای صندوق های سرمایه گذاری</t>
  </si>
  <si>
    <t>1-4-سرمایه‌گذاری در  سپرده‌ بانکی</t>
  </si>
  <si>
    <t>2-درآمد حاصل از سرمایه گذاری ها</t>
  </si>
  <si>
    <t>2-1</t>
  </si>
  <si>
    <t>2-3</t>
  </si>
  <si>
    <t>2-4</t>
  </si>
  <si>
    <t>2-5</t>
  </si>
  <si>
    <t>2-1-درآمد حاصل از سرمایه­گذاری در سهام و حق تقدم سهام</t>
  </si>
  <si>
    <t>2-2- درآمد حاصل از سرمایه­گذاری در واحدهای صندوق</t>
  </si>
  <si>
    <t>2-3- درآمد حاصل از سرمایه­گذاری در اوراق بهادار با درآمد ثابت</t>
  </si>
  <si>
    <t>2-4- درآمد حاصل از سرمایه­گذاری در سپرده بانکی و گواهی سپرده</t>
  </si>
  <si>
    <t>2-5- سایر درآمدها</t>
  </si>
  <si>
    <t xml:space="preserve">سود سپرده بانکی </t>
  </si>
  <si>
    <t>1-2-2- مبالغ تخصیص یافته بابت خرید و نگهداری اوراق بهادار با درآمد ثابت (نرخ سود ترجیحی)</t>
  </si>
  <si>
    <t>اسناد خزانه-م8بودجه02-041211</t>
  </si>
  <si>
    <t>مرابحه افق قلعه پارسیان060722</t>
  </si>
  <si>
    <t>1406/07/22</t>
  </si>
  <si>
    <t>شهرداری شیراز</t>
  </si>
  <si>
    <t>1406/12/28</t>
  </si>
  <si>
    <t>مرابحه افق قلعه پارسیان 060722</t>
  </si>
  <si>
    <t>قیمت ابطال هر واحد</t>
  </si>
  <si>
    <t>اسنادخزانه-م8بودجه02-041211</t>
  </si>
  <si>
    <t>خیر</t>
  </si>
  <si>
    <t>1403/07/22</t>
  </si>
  <si>
    <t>1404/12/10</t>
  </si>
  <si>
    <t>مرابحه افق قلعه پارسیان</t>
  </si>
  <si>
    <t>اطلاعات آماری مرتبط با اوراق اختیار فروش تبعی خریداری شده توسط صندوق سرمایه گذاری</t>
  </si>
  <si>
    <t>صندوق س. اهرمی کاریزما</t>
  </si>
  <si>
    <t>مرابحه عام دولت112-ش.خ040408</t>
  </si>
  <si>
    <t>1402/12/28</t>
  </si>
  <si>
    <t>صندوق س.سهامی تیام</t>
  </si>
  <si>
    <t>صندوق س. سهام زرین کوروش</t>
  </si>
  <si>
    <t>صندوق س. زیتون نماد پایا</t>
  </si>
  <si>
    <t>سپرده کوتاه مدت بانک پاسارگاد جهان کودک 2908100156920331</t>
  </si>
  <si>
    <t>سپرده بلند مدت بانک پاسارگاد جهان کودک 290303156920334</t>
  </si>
  <si>
    <t>سپرده کوتاه مدت بانک شهر کامرانیه 7001004371365</t>
  </si>
  <si>
    <t>سپرده بلند مدت بانک گردشگری آپادانا 12033314037859</t>
  </si>
  <si>
    <t>سپرده بلند مدت بانک گردشگری نیاوران 14633314037854</t>
  </si>
  <si>
    <t>سپرده بلند مدت بانک ملت گلشهر 2341405836</t>
  </si>
  <si>
    <t>سپرده بلند مدت بانک پاسارگاد جهان کودک 290303156920335</t>
  </si>
  <si>
    <t>سپرده بلند مدت بانک پاسارگاد جهان کودک 290303156920336</t>
  </si>
  <si>
    <t>سپرده بلند مدت بانک ملت گلشهر 2367146692</t>
  </si>
  <si>
    <t>سپرده بلند مدت بانک پاسارگاد جهان کودک 290303156920337</t>
  </si>
  <si>
    <t>سپرده بلند مدت بانک ملت گلشهر 2405485818</t>
  </si>
  <si>
    <t>سپرده بلند مدت بانک پاسارگاد جهان کودک 290303156920338</t>
  </si>
  <si>
    <t>توسعه نیشکر و  صنایع جانبی</t>
  </si>
  <si>
    <t>فرآورده های دامی ولبنی دالاهو</t>
  </si>
  <si>
    <t>مدیریت نیروگاهی ایرانیان مپنا</t>
  </si>
  <si>
    <t>سرمایه گذاری تامین اجتماعی</t>
  </si>
  <si>
    <t>نساجی بابکان</t>
  </si>
  <si>
    <t>اسناد خزانه-م7بودجه02-040910</t>
  </si>
  <si>
    <t>1404/09/10</t>
  </si>
  <si>
    <t>صندوق س.آرمان سپهر آتی-م</t>
  </si>
  <si>
    <t>صندوق س. سهامی اکسیژن-س</t>
  </si>
  <si>
    <t>صندوق س.پشتوانه طلای ویستا</t>
  </si>
  <si>
    <t>بانک صادرات شعبه سیدخندان  0219726921009</t>
  </si>
  <si>
    <t>بانک گردشگری شعبه آپادانا  120333140378512</t>
  </si>
  <si>
    <t>سپرده بلند مدت بانک صادرات سیدخندان  0407533535004</t>
  </si>
  <si>
    <t>سپرده بلند مدت بانک گردشگری نیاوران شماره 14633314037856</t>
  </si>
  <si>
    <t>سپرده بلند مدت بانک پاسارگاد جهان کودک 290303156920339</t>
  </si>
  <si>
    <t>سپرده بلند مدت بانک گردشگری آپادانا 120333140378511</t>
  </si>
  <si>
    <t>سپرده بلند مدت بانک گردشگری آپادانا 120333140378512</t>
  </si>
  <si>
    <t>صندوق س.بخشی صنایع سورنا</t>
  </si>
  <si>
    <t>صندوق س صنایع دایا2</t>
  </si>
  <si>
    <t>صندوق سرمایه گذاری برلیان</t>
  </si>
  <si>
    <t>صندوق واسطه گری مالی یکم</t>
  </si>
  <si>
    <t>صندوق پالایشی یکم</t>
  </si>
  <si>
    <t>صندوق س.بخشی فلز فارابی</t>
  </si>
  <si>
    <t>صندوق س.آرمان سپهر آتی</t>
  </si>
  <si>
    <t>صندوق س. سهامی اکسیژن</t>
  </si>
  <si>
    <t>1403/11/30</t>
  </si>
  <si>
    <t>ایمن خودرو شرق</t>
  </si>
  <si>
    <t>اخشان خراسان</t>
  </si>
  <si>
    <t>نساجی هدیه البرز مشهد</t>
  </si>
  <si>
    <t>تولید انرژی برق شمس پاسارگاد</t>
  </si>
  <si>
    <t>اسنادخزانه-م4بودجه02-051021</t>
  </si>
  <si>
    <t>صندوق س.بخشی صنایع سورنا2</t>
  </si>
  <si>
    <t>صندوق س.بخشی شایسته فردا</t>
  </si>
  <si>
    <t>صنایع الکترونیک مادیران</t>
  </si>
  <si>
    <t>موسسه اعتباری ملل __ سپرده کوتاه مدت 0532.10.277.000000395</t>
  </si>
  <si>
    <t>سپرده کوتاه مدت موسسه اعتباری ملل مرزداران 053210277000000395</t>
  </si>
  <si>
    <t>صندوق اهرمی جهش</t>
  </si>
  <si>
    <t>آلومینای ایران</t>
  </si>
  <si>
    <t>مرابحه عام دولت201-ش.خ060430</t>
  </si>
  <si>
    <t>1406/04/30</t>
  </si>
  <si>
    <t>صندوق س ارزش آفرین فولاد-سهام</t>
  </si>
  <si>
    <t>صندوق س.مشترک دیار-سهام</t>
  </si>
  <si>
    <t>صندوق س.پشتوانه طلا نهایت نگر</t>
  </si>
  <si>
    <t>صندوق س.پشتوانه طلای صبا</t>
  </si>
  <si>
    <t>بانک پاسارگاد شعبه جهان کودک - 290304156920331</t>
  </si>
  <si>
    <t>بانک گردشگری شعبه نیاوران - 14633314037857</t>
  </si>
  <si>
    <t>بانک پاسارگاد شعبه جهان کودک - 290304156920332</t>
  </si>
  <si>
    <t>بانک گردشگری شعبه آپادانا - 120333140378513</t>
  </si>
  <si>
    <t>بانک دی شعبه حافظ - 0206526917003</t>
  </si>
  <si>
    <t>بانک دی شعبه حافظ - 0406527164007</t>
  </si>
  <si>
    <t>سپرده بانک پاسارگاد شعبه جهان کودک شماره حساب 290304156920331</t>
  </si>
  <si>
    <t>سپرده بانک گردشگری شعبه نیاوران شماره حساب 14633314037857</t>
  </si>
  <si>
    <t>سپرده بانک پاسارگاد شعبه جهان کودک شماره حساب 290304156920332</t>
  </si>
  <si>
    <t>سپرده بانک گردشگری شعبه نیاوران شماره حساب 120333140378513</t>
  </si>
  <si>
    <t>سپرده بانک دی شعبه حافظ شماره حساب 0406528138000</t>
  </si>
  <si>
    <t xml:space="preserve"> سپرده بانک صادرات شعبه سیدخندان شماره حساب 0219726921009</t>
  </si>
  <si>
    <t xml:space="preserve"> سپرده بانک دی شعبه حافظ شماره حساب 0406527164007</t>
  </si>
  <si>
    <t>سپرده بانک دی شعبه حافظ شماره حساب 0406527164007</t>
  </si>
  <si>
    <t>صندوق اهرمی کاریزما</t>
  </si>
  <si>
    <t>صندوق بخشی شایسته فردا</t>
  </si>
  <si>
    <t>صندوق بخشی فلز فارابی</t>
  </si>
  <si>
    <t>صندوق پشتوانه طلای ویستا</t>
  </si>
  <si>
    <t>صندوق سهامی اکسیژن</t>
  </si>
  <si>
    <t>صندوق آرمان سپهر آتی</t>
  </si>
  <si>
    <t>صندوق زیتون نماد پایا</t>
  </si>
  <si>
    <t>صندوق سهام زرین کوروش</t>
  </si>
  <si>
    <t>صندوق سهامی تیام</t>
  </si>
  <si>
    <t>صندوق بخشی صنایع سورنا2</t>
  </si>
  <si>
    <t>صندوق بخشی صنایع سورنا</t>
  </si>
  <si>
    <t>صندوق س زیتون نماد پایا</t>
  </si>
  <si>
    <t>صندوق س ارزش آفرین فولاد</t>
  </si>
  <si>
    <t>صندوق س.مشترک دیار</t>
  </si>
  <si>
    <t>صندوق تضمین ا.س. گیتی دماوند</t>
  </si>
  <si>
    <t>بورس کالای ایران</t>
  </si>
  <si>
    <t>سرمایه گذاری پایا تدبیرپارسا</t>
  </si>
  <si>
    <t>مرابحه عام دولت201</t>
  </si>
  <si>
    <t>بانک گردشگری شعبه آپادانا - 120333140378514</t>
  </si>
  <si>
    <t>بانک دی شعبه حافظ - 0406546474007</t>
  </si>
  <si>
    <t>صندوق صنایع دایا2</t>
  </si>
  <si>
    <t>صندوق تضمین گیتی دماوند</t>
  </si>
  <si>
    <t>1404/02/31</t>
  </si>
  <si>
    <t>لیزینگ اقتصاد نوین</t>
  </si>
  <si>
    <t>ح . طلوع فولاد پارس</t>
  </si>
  <si>
    <t>سرمایه گذاری مهر</t>
  </si>
  <si>
    <t>صکوک مرابحه کگل711-3ماهه23%</t>
  </si>
  <si>
    <t>1403/11/21</t>
  </si>
  <si>
    <t>1407/11/20</t>
  </si>
  <si>
    <t>صندوق س  اهرمی نارنج - واحدهای عادی</t>
  </si>
  <si>
    <t>صندوق اهرمی کیان عادي</t>
  </si>
  <si>
    <t>بانک ملت شعبه گلشهر - 2861394292</t>
  </si>
  <si>
    <t>بانک پاسارگاد شعبه جهان کودک - 290304156920333</t>
  </si>
  <si>
    <t>بانک ملت شعبه گلشهر - 2877648012</t>
  </si>
  <si>
    <t>بانک پاسارگاد شعبه جهان کودک - 290304156920334</t>
  </si>
  <si>
    <t>سپرده کوتاه مدت بانک صادرات سیدخندان  0219726921009</t>
  </si>
  <si>
    <t>صندوق س.بخشی صنایع سورنا-ب</t>
  </si>
  <si>
    <t>صندوق س صنایع دایا2-بخشی</t>
  </si>
  <si>
    <t>صندوق س. اهرمی کاریزما-واحد عادی</t>
  </si>
  <si>
    <t>صندوق واسطه گری مالی یکم-سهام</t>
  </si>
  <si>
    <t>صندوق پالایشی یکم-سهام</t>
  </si>
  <si>
    <t>صندوق س اهرمی نارنج - واحدهای عادی صندوق</t>
  </si>
  <si>
    <t>برای ماه منتهی به 1404/03/31</t>
  </si>
  <si>
    <t>1404/03/31</t>
  </si>
  <si>
    <t>صنایع غذایی رضوی</t>
  </si>
  <si>
    <t>پویا</t>
  </si>
  <si>
    <t>مرابحه عام دولت202-ش.خ060530</t>
  </si>
  <si>
    <t>صکوک مرابحه بترانس710-3ماهه23%</t>
  </si>
  <si>
    <t>1403/10/24</t>
  </si>
  <si>
    <t>1407/10/24</t>
  </si>
  <si>
    <t>1406/05/30</t>
  </si>
  <si>
    <t>صکوک مرابحه بترانس710</t>
  </si>
  <si>
    <t>صندوق تضمین ا.س. گیتی دماوند-م</t>
  </si>
  <si>
    <t>بانک صادرات شعبه جنت آباد - 0221273398005</t>
  </si>
  <si>
    <t>بانک صادرات شعبه جنت آباد - 0407733653003</t>
  </si>
  <si>
    <t>بانک پاسارگاد شعبه جهان کودک - 290304156920335</t>
  </si>
  <si>
    <t>بانک صادرات شعبه جنت آباد شماره حساب 0407733653003</t>
  </si>
  <si>
    <t>بانک پاسارگاد شعبه جهان کودک شماره حساب 290304156920335</t>
  </si>
  <si>
    <t>1404/03/11</t>
  </si>
  <si>
    <t>صندوق س.بخشی شایسته فردا-ب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</si>
</sst>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;\(#,##0\)"/>
    <numFmt numFmtId="166" formatCode="#,##0_ ;[Red]\-#,##0\ "/>
  </numFmts>
  <fonts count="39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color theme="1"/>
      <name val="B Nazanin"/>
      <charset val="178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62AC"/>
      <name val="B Titr"/>
      <charset val="178"/>
    </font>
    <font>
      <b/>
      <sz val="12"/>
      <color rgb="FF000000"/>
      <name val="Arial"/>
      <family val="2"/>
    </font>
    <font>
      <sz val="12"/>
      <color rgb="FFFF0000"/>
      <name val="B Nazanin"/>
      <charset val="178"/>
    </font>
    <font>
      <sz val="12"/>
      <color rgb="FFFF000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62626"/>
      <name val="IRANSans"/>
      <family val="2"/>
    </font>
    <font>
      <b/>
      <sz val="12"/>
      <color theme="1"/>
      <name val="B Nazanin"/>
      <charset val="178"/>
    </font>
    <font>
      <sz val="16"/>
      <color rgb="FF000000"/>
      <name val="B Nazanin"/>
      <charset val="178"/>
    </font>
    <font>
      <b/>
      <sz val="16"/>
      <color rgb="FF000000"/>
      <name val="B Nazanin"/>
      <charset val="178"/>
    </font>
    <font>
      <b/>
      <sz val="10"/>
      <name val="B Nazanin"/>
      <charset val="178"/>
    </font>
    <font>
      <sz val="12"/>
      <name val="Arial"/>
      <family val="2"/>
    </font>
    <font>
      <b/>
      <sz val="9"/>
      <color theme="1"/>
      <name val="B Nazanin"/>
      <charset val="178"/>
    </font>
    <font>
      <sz val="8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Arial"/>
      <family val="2"/>
    </font>
    <font>
      <sz val="10"/>
      <color rgb="FF000000"/>
      <name val="IRANSans"/>
      <family val="2"/>
    </font>
    <font>
      <b/>
      <sz val="14"/>
      <color theme="1"/>
      <name val="B Nazanin"/>
      <charset val="178"/>
    </font>
    <font>
      <sz val="14"/>
      <color theme="1"/>
      <name val="Arial"/>
      <family val="2"/>
    </font>
    <font>
      <b/>
      <sz val="11"/>
      <color rgb="FF262626"/>
      <name val="IRANSans"/>
      <family val="2"/>
    </font>
    <font>
      <b/>
      <sz val="10"/>
      <color rgb="FFFF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color theme="0" tint="-0.34998626667073579"/>
      <name val="Arial"/>
      <family val="2"/>
    </font>
    <font>
      <sz val="11"/>
      <color theme="0" tint="-0.34998626667073579"/>
      <name val="IRANSans"/>
      <family val="2"/>
    </font>
    <font>
      <b/>
      <sz val="12"/>
      <color rgb="FFFF0000"/>
      <name val="B Nazanin"/>
      <charset val="178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0" fontId="31" fillId="0" borderId="0"/>
    <xf numFmtId="9" fontId="38" fillId="0" borderId="0" applyFont="0" applyFill="0" applyBorder="0" applyAlignment="0" applyProtection="0"/>
  </cellStyleXfs>
  <cellXfs count="399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37" fontId="4" fillId="0" borderId="6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0" xfId="0" applyFont="1" applyAlignment="1">
      <alignment vertical="center" readingOrder="2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center" vertical="top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/>
    </xf>
    <xf numFmtId="3" fontId="2" fillId="0" borderId="0" xfId="0" applyNumberFormat="1" applyFont="1" applyAlignment="1">
      <alignment horizontal="right" vertical="top"/>
    </xf>
    <xf numFmtId="0" fontId="2" fillId="0" borderId="4" xfId="0" applyFont="1" applyBorder="1" applyAlignment="1">
      <alignment horizontal="center" vertical="center" wrapText="1"/>
    </xf>
    <xf numFmtId="37" fontId="2" fillId="0" borderId="0" xfId="0" applyNumberFormat="1" applyFont="1" applyAlignment="1">
      <alignment horizontal="center" vertical="top"/>
    </xf>
    <xf numFmtId="10" fontId="7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 vertical="top"/>
    </xf>
    <xf numFmtId="37" fontId="7" fillId="0" borderId="0" xfId="0" applyNumberFormat="1" applyFont="1" applyAlignment="1">
      <alignment horizontal="center"/>
    </xf>
    <xf numFmtId="37" fontId="10" fillId="0" borderId="0" xfId="0" applyNumberFormat="1" applyFont="1" applyAlignment="1">
      <alignment horizontal="center"/>
    </xf>
    <xf numFmtId="3" fontId="0" fillId="0" borderId="0" xfId="0" applyNumberFormat="1" applyAlignment="1">
      <alignment horizontal="left"/>
    </xf>
    <xf numFmtId="37" fontId="7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 vertical="top"/>
    </xf>
    <xf numFmtId="0" fontId="0" fillId="0" borderId="0" xfId="0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3" fontId="15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16" fillId="0" borderId="0" xfId="0" applyNumberFormat="1" applyFont="1" applyAlignment="1">
      <alignment horizontal="left"/>
    </xf>
    <xf numFmtId="10" fontId="8" fillId="0" borderId="0" xfId="0" applyNumberFormat="1" applyFont="1" applyAlignment="1">
      <alignment horizontal="left"/>
    </xf>
    <xf numFmtId="10" fontId="0" fillId="0" borderId="0" xfId="0" applyNumberFormat="1" applyAlignment="1">
      <alignment horizontal="left"/>
    </xf>
    <xf numFmtId="10" fontId="10" fillId="0" borderId="0" xfId="0" applyNumberFormat="1" applyFont="1" applyAlignment="1">
      <alignment horizontal="left"/>
    </xf>
    <xf numFmtId="10" fontId="3" fillId="2" borderId="0" xfId="0" applyNumberFormat="1" applyFont="1" applyFill="1" applyAlignment="1">
      <alignment horizontal="center" vertical="top"/>
    </xf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 wrapText="1"/>
    </xf>
    <xf numFmtId="37" fontId="11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left"/>
    </xf>
    <xf numFmtId="37" fontId="7" fillId="2" borderId="0" xfId="0" applyNumberFormat="1" applyFont="1" applyFill="1" applyAlignment="1">
      <alignment horizontal="right" vertical="center"/>
    </xf>
    <xf numFmtId="37" fontId="3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left"/>
    </xf>
    <xf numFmtId="0" fontId="10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24" fillId="2" borderId="0" xfId="0" applyFont="1" applyFill="1" applyAlignment="1">
      <alignment vertical="center"/>
    </xf>
    <xf numFmtId="0" fontId="22" fillId="2" borderId="0" xfId="0" applyFont="1" applyFill="1" applyAlignment="1">
      <alignment vertical="center" wrapText="1" readingOrder="2"/>
    </xf>
    <xf numFmtId="0" fontId="23" fillId="2" borderId="0" xfId="0" applyFont="1" applyFill="1" applyAlignment="1">
      <alignment horizontal="center" vertical="center" wrapText="1" readingOrder="2"/>
    </xf>
    <xf numFmtId="165" fontId="24" fillId="2" borderId="0" xfId="0" applyNumberFormat="1" applyFont="1" applyFill="1" applyAlignment="1">
      <alignment vertical="center" wrapText="1" readingOrder="2"/>
    </xf>
    <xf numFmtId="165" fontId="24" fillId="2" borderId="0" xfId="0" applyNumberFormat="1" applyFont="1" applyFill="1" applyAlignment="1">
      <alignment horizontal="center" vertical="center" wrapText="1" readingOrder="2"/>
    </xf>
    <xf numFmtId="0" fontId="25" fillId="2" borderId="0" xfId="0" applyFont="1" applyFill="1" applyAlignment="1">
      <alignment horizontal="left"/>
    </xf>
    <xf numFmtId="3" fontId="3" fillId="0" borderId="2" xfId="0" applyNumberFormat="1" applyFont="1" applyBorder="1" applyAlignment="1">
      <alignment horizontal="right" vertical="top"/>
    </xf>
    <xf numFmtId="3" fontId="3" fillId="2" borderId="0" xfId="0" applyNumberFormat="1" applyFont="1" applyFill="1" applyAlignment="1">
      <alignment horizontal="right" vertical="top"/>
    </xf>
    <xf numFmtId="0" fontId="7" fillId="0" borderId="0" xfId="0" applyFont="1" applyAlignment="1">
      <alignment horizontal="right"/>
    </xf>
    <xf numFmtId="0" fontId="25" fillId="2" borderId="0" xfId="0" applyFont="1" applyFill="1"/>
    <xf numFmtId="10" fontId="27" fillId="2" borderId="0" xfId="0" applyNumberFormat="1" applyFont="1" applyFill="1" applyAlignment="1">
      <alignment vertical="center" wrapText="1" readingOrder="2"/>
    </xf>
    <xf numFmtId="10" fontId="28" fillId="2" borderId="0" xfId="0" applyNumberFormat="1" applyFont="1" applyFill="1"/>
    <xf numFmtId="10" fontId="28" fillId="2" borderId="0" xfId="0" applyNumberFormat="1" applyFont="1" applyFill="1" applyAlignment="1">
      <alignment horizontal="left"/>
    </xf>
    <xf numFmtId="3" fontId="20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38" fontId="3" fillId="2" borderId="0" xfId="0" applyNumberFormat="1" applyFont="1" applyFill="1" applyAlignment="1">
      <alignment horizontal="center" vertical="center"/>
    </xf>
    <xf numFmtId="37" fontId="10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top"/>
    </xf>
    <xf numFmtId="9" fontId="2" fillId="2" borderId="5" xfId="0" applyNumberFormat="1" applyFont="1" applyFill="1" applyBorder="1" applyAlignment="1">
      <alignment horizontal="center" vertical="top"/>
    </xf>
    <xf numFmtId="10" fontId="16" fillId="0" borderId="0" xfId="0" applyNumberFormat="1" applyFont="1" applyAlignment="1">
      <alignment horizontal="left"/>
    </xf>
    <xf numFmtId="0" fontId="8" fillId="2" borderId="0" xfId="0" applyFont="1" applyFill="1" applyAlignment="1">
      <alignment horizontal="left"/>
    </xf>
    <xf numFmtId="10" fontId="3" fillId="2" borderId="0" xfId="0" applyNumberFormat="1" applyFont="1" applyFill="1" applyAlignment="1">
      <alignment horizontal="center" vertical="center"/>
    </xf>
    <xf numFmtId="3" fontId="29" fillId="0" borderId="0" xfId="0" applyNumberFormat="1" applyFont="1" applyAlignment="1">
      <alignment horizontal="left"/>
    </xf>
    <xf numFmtId="3" fontId="2" fillId="2" borderId="5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right" vertical="top"/>
    </xf>
    <xf numFmtId="10" fontId="7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3" fontId="7" fillId="2" borderId="0" xfId="0" applyNumberFormat="1" applyFont="1" applyFill="1" applyAlignment="1">
      <alignment horizontal="left"/>
    </xf>
    <xf numFmtId="3" fontId="26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3" fontId="2" fillId="0" borderId="10" xfId="0" applyNumberFormat="1" applyFont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10" fontId="2" fillId="2" borderId="10" xfId="0" applyNumberFormat="1" applyFont="1" applyFill="1" applyBorder="1" applyAlignment="1">
      <alignment horizontal="center" vertical="center"/>
    </xf>
    <xf numFmtId="38" fontId="2" fillId="0" borderId="10" xfId="0" applyNumberFormat="1" applyFont="1" applyBorder="1" applyAlignment="1">
      <alignment horizontal="center" vertical="center"/>
    </xf>
    <xf numFmtId="3" fontId="3" fillId="2" borderId="7" xfId="0" applyNumberFormat="1" applyFont="1" applyFill="1" applyBorder="1" applyAlignment="1">
      <alignment vertical="center" wrapText="1" readingOrder="2"/>
    </xf>
    <xf numFmtId="0" fontId="3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 wrapText="1" readingOrder="2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9" fontId="3" fillId="2" borderId="0" xfId="0" applyNumberFormat="1" applyFont="1" applyFill="1" applyAlignment="1">
      <alignment horizontal="center" vertical="center" wrapText="1" readingOrder="2"/>
    </xf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 readingOrder="2"/>
    </xf>
    <xf numFmtId="3" fontId="3" fillId="2" borderId="2" xfId="0" applyNumberFormat="1" applyFont="1" applyFill="1" applyBorder="1" applyAlignment="1">
      <alignment horizontal="center" vertical="top"/>
    </xf>
    <xf numFmtId="3" fontId="3" fillId="2" borderId="0" xfId="0" applyNumberFormat="1" applyFont="1" applyFill="1" applyAlignment="1">
      <alignment horizontal="center" vertical="top"/>
    </xf>
    <xf numFmtId="3" fontId="2" fillId="2" borderId="5" xfId="0" applyNumberFormat="1" applyFont="1" applyFill="1" applyBorder="1" applyAlignment="1">
      <alignment horizontal="center" vertical="top"/>
    </xf>
    <xf numFmtId="3" fontId="6" fillId="2" borderId="2" xfId="0" applyNumberFormat="1" applyFont="1" applyFill="1" applyBorder="1" applyAlignment="1">
      <alignment horizontal="center" vertical="top"/>
    </xf>
    <xf numFmtId="3" fontId="5" fillId="2" borderId="0" xfId="0" applyNumberFormat="1" applyFont="1" applyFill="1" applyAlignment="1">
      <alignment horizontal="center" vertical="top"/>
    </xf>
    <xf numFmtId="0" fontId="21" fillId="2" borderId="0" xfId="0" applyFont="1" applyFill="1" applyAlignment="1">
      <alignment horizontal="center"/>
    </xf>
    <xf numFmtId="3" fontId="8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/>
    </xf>
    <xf numFmtId="0" fontId="7" fillId="2" borderId="6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top"/>
    </xf>
    <xf numFmtId="9" fontId="3" fillId="2" borderId="2" xfId="0" applyNumberFormat="1" applyFont="1" applyFill="1" applyBorder="1" applyAlignment="1">
      <alignment horizontal="center" vertical="top"/>
    </xf>
    <xf numFmtId="9" fontId="7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9" fontId="3" fillId="2" borderId="0" xfId="0" applyNumberFormat="1" applyFont="1" applyFill="1" applyAlignment="1">
      <alignment horizontal="center" vertical="top"/>
    </xf>
    <xf numFmtId="164" fontId="3" fillId="2" borderId="0" xfId="0" applyNumberFormat="1" applyFont="1" applyFill="1" applyAlignment="1">
      <alignment horizontal="center" vertical="top"/>
    </xf>
    <xf numFmtId="164" fontId="7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 wrapText="1" readingOrder="2"/>
    </xf>
    <xf numFmtId="165" fontId="30" fillId="2" borderId="0" xfId="0" applyNumberFormat="1" applyFont="1" applyFill="1" applyAlignment="1">
      <alignment horizontal="center" vertical="center" wrapText="1" readingOrder="2"/>
    </xf>
    <xf numFmtId="0" fontId="25" fillId="2" borderId="0" xfId="0" applyFont="1" applyFill="1" applyAlignment="1">
      <alignment horizontal="center"/>
    </xf>
    <xf numFmtId="37" fontId="7" fillId="2" borderId="0" xfId="0" applyNumberFormat="1" applyFont="1" applyFill="1" applyAlignment="1">
      <alignment horizontal="left"/>
    </xf>
    <xf numFmtId="0" fontId="0" fillId="2" borderId="0" xfId="0" applyFill="1" applyAlignment="1">
      <alignment wrapText="1"/>
    </xf>
    <xf numFmtId="0" fontId="0" fillId="2" borderId="0" xfId="0" applyFill="1"/>
    <xf numFmtId="0" fontId="15" fillId="2" borderId="0" xfId="0" applyFont="1" applyFill="1" applyAlignment="1">
      <alignment wrapText="1"/>
    </xf>
    <xf numFmtId="0" fontId="13" fillId="2" borderId="0" xfId="1" applyFill="1" applyAlignment="1">
      <alignment wrapText="1"/>
    </xf>
    <xf numFmtId="3" fontId="15" fillId="2" borderId="0" xfId="0" applyNumberFormat="1" applyFont="1" applyFill="1" applyAlignment="1">
      <alignment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3" fontId="2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horizontal="right" vertical="center"/>
    </xf>
    <xf numFmtId="10" fontId="7" fillId="2" borderId="0" xfId="0" applyNumberFormat="1" applyFont="1" applyFill="1" applyAlignment="1">
      <alignment horizontal="right" vertical="center"/>
    </xf>
    <xf numFmtId="10" fontId="0" fillId="2" borderId="0" xfId="0" applyNumberFormat="1" applyFill="1" applyAlignment="1">
      <alignment horizontal="left"/>
    </xf>
    <xf numFmtId="10" fontId="22" fillId="2" borderId="0" xfId="0" applyNumberFormat="1" applyFont="1" applyFill="1" applyAlignment="1">
      <alignment vertical="center" wrapText="1" readingOrder="2"/>
    </xf>
    <xf numFmtId="10" fontId="24" fillId="2" borderId="0" xfId="0" applyNumberFormat="1" applyFont="1" applyFill="1" applyAlignment="1">
      <alignment horizontal="center" vertical="center" wrapText="1" readingOrder="2"/>
    </xf>
    <xf numFmtId="10" fontId="25" fillId="2" borderId="0" xfId="0" applyNumberFormat="1" applyFont="1" applyFill="1"/>
    <xf numFmtId="10" fontId="25" fillId="2" borderId="0" xfId="0" applyNumberFormat="1" applyFont="1" applyFill="1" applyAlignment="1">
      <alignment horizontal="left"/>
    </xf>
    <xf numFmtId="3" fontId="22" fillId="2" borderId="0" xfId="0" applyNumberFormat="1" applyFont="1" applyFill="1" applyAlignment="1">
      <alignment vertical="center" wrapText="1" readingOrder="2"/>
    </xf>
    <xf numFmtId="3" fontId="24" fillId="2" borderId="0" xfId="0" applyNumberFormat="1" applyFont="1" applyFill="1" applyAlignment="1">
      <alignment vertical="center" wrapText="1" readingOrder="2"/>
    </xf>
    <xf numFmtId="3" fontId="20" fillId="2" borderId="0" xfId="0" applyNumberFormat="1" applyFont="1" applyFill="1" applyAlignment="1">
      <alignment horizontal="center" vertical="center" wrapText="1" readingOrder="2"/>
    </xf>
    <xf numFmtId="3" fontId="25" fillId="2" borderId="0" xfId="0" applyNumberFormat="1" applyFont="1" applyFill="1"/>
    <xf numFmtId="3" fontId="25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3" fontId="6" fillId="2" borderId="0" xfId="0" applyNumberFormat="1" applyFont="1" applyFill="1" applyAlignment="1">
      <alignment horizontal="center" vertical="top"/>
    </xf>
    <xf numFmtId="4" fontId="3" fillId="0" borderId="5" xfId="0" applyNumberFormat="1" applyFont="1" applyBorder="1" applyAlignment="1">
      <alignment horizontal="right" vertical="top"/>
    </xf>
    <xf numFmtId="164" fontId="7" fillId="0" borderId="2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38" fontId="3" fillId="0" borderId="0" xfId="0" applyNumberFormat="1" applyFont="1" applyAlignment="1">
      <alignment horizontal="right" vertical="center"/>
    </xf>
    <xf numFmtId="3" fontId="34" fillId="0" borderId="0" xfId="0" applyNumberFormat="1" applyFont="1" applyAlignment="1">
      <alignment horizontal="right"/>
    </xf>
    <xf numFmtId="3" fontId="34" fillId="0" borderId="0" xfId="0" applyNumberFormat="1" applyFont="1" applyAlignment="1">
      <alignment horizontal="left"/>
    </xf>
    <xf numFmtId="0" fontId="20" fillId="2" borderId="0" xfId="0" applyFont="1" applyFill="1" applyAlignment="1">
      <alignment horizontal="left" vertical="top"/>
    </xf>
    <xf numFmtId="10" fontId="2" fillId="0" borderId="5" xfId="0" applyNumberFormat="1" applyFont="1" applyBorder="1" applyAlignment="1">
      <alignment horizontal="center" vertical="top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top"/>
    </xf>
    <xf numFmtId="3" fontId="6" fillId="2" borderId="7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3" fillId="0" borderId="0" xfId="0" applyNumberFormat="1" applyFont="1" applyAlignment="1">
      <alignment vertical="top"/>
    </xf>
    <xf numFmtId="10" fontId="3" fillId="0" borderId="0" xfId="0" applyNumberFormat="1" applyFont="1" applyAlignment="1">
      <alignment horizontal="right" vertical="top"/>
    </xf>
    <xf numFmtId="10" fontId="3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/>
    </xf>
    <xf numFmtId="3" fontId="2" fillId="0" borderId="10" xfId="0" applyNumberFormat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3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10" fontId="3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164" fontId="3" fillId="0" borderId="0" xfId="0" applyNumberFormat="1" applyFont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10" fontId="2" fillId="0" borderId="9" xfId="0" applyNumberFormat="1" applyFont="1" applyBorder="1" applyAlignment="1">
      <alignment horizontal="center" vertical="center"/>
    </xf>
    <xf numFmtId="10" fontId="10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horizontal="left" vertical="center"/>
    </xf>
    <xf numFmtId="10" fontId="2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3" fontId="2" fillId="0" borderId="5" xfId="0" applyNumberFormat="1" applyFont="1" applyBorder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36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/>
    </xf>
    <xf numFmtId="0" fontId="37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38" fontId="2" fillId="0" borderId="5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right" vertical="center"/>
    </xf>
    <xf numFmtId="37" fontId="3" fillId="0" borderId="2" xfId="0" applyNumberFormat="1" applyFont="1" applyBorder="1" applyAlignment="1">
      <alignment horizontal="right" vertical="center"/>
    </xf>
    <xf numFmtId="37" fontId="3" fillId="0" borderId="0" xfId="0" applyNumberFormat="1" applyFont="1" applyAlignment="1">
      <alignment horizontal="right" vertical="center"/>
    </xf>
    <xf numFmtId="37" fontId="2" fillId="0" borderId="5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7" fontId="2" fillId="0" borderId="5" xfId="0" applyNumberFormat="1" applyFont="1" applyBorder="1" applyAlignment="1">
      <alignment vertical="center"/>
    </xf>
    <xf numFmtId="37" fontId="2" fillId="0" borderId="5" xfId="0" applyNumberFormat="1" applyFont="1" applyBorder="1" applyAlignment="1">
      <alignment horizontal="right" vertical="center"/>
    </xf>
    <xf numFmtId="0" fontId="32" fillId="0" borderId="7" xfId="0" applyFont="1" applyBorder="1" applyAlignment="1">
      <alignment vertical="center"/>
    </xf>
    <xf numFmtId="0" fontId="0" fillId="2" borderId="0" xfId="0" applyFill="1" applyAlignment="1">
      <alignment horizontal="left" vertical="center"/>
    </xf>
    <xf numFmtId="166" fontId="3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left"/>
    </xf>
    <xf numFmtId="166" fontId="7" fillId="2" borderId="0" xfId="0" applyNumberFormat="1" applyFont="1" applyFill="1" applyAlignment="1">
      <alignment horizontal="left"/>
    </xf>
    <xf numFmtId="166" fontId="0" fillId="0" borderId="0" xfId="0" applyNumberFormat="1"/>
    <xf numFmtId="166" fontId="3" fillId="0" borderId="0" xfId="0" applyNumberFormat="1" applyFont="1" applyAlignment="1">
      <alignment vertical="top"/>
    </xf>
    <xf numFmtId="166" fontId="2" fillId="2" borderId="5" xfId="0" applyNumberFormat="1" applyFont="1" applyFill="1" applyBorder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166" fontId="2" fillId="0" borderId="5" xfId="0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right" vertical="center"/>
    </xf>
    <xf numFmtId="166" fontId="7" fillId="2" borderId="2" xfId="0" applyNumberFormat="1" applyFont="1" applyFill="1" applyBorder="1" applyAlignment="1">
      <alignment horizontal="left"/>
    </xf>
    <xf numFmtId="166" fontId="7" fillId="0" borderId="2" xfId="0" applyNumberFormat="1" applyFont="1" applyBorder="1" applyAlignment="1">
      <alignment horizontal="left"/>
    </xf>
    <xf numFmtId="166" fontId="2" fillId="2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166" fontId="32" fillId="0" borderId="0" xfId="0" applyNumberFormat="1" applyFont="1" applyAlignment="1">
      <alignment horizontal="center" vertical="center"/>
    </xf>
    <xf numFmtId="10" fontId="5" fillId="2" borderId="2" xfId="0" applyNumberFormat="1" applyFont="1" applyFill="1" applyBorder="1" applyAlignment="1">
      <alignment horizontal="center" vertical="top"/>
    </xf>
    <xf numFmtId="9" fontId="3" fillId="2" borderId="0" xfId="0" applyNumberFormat="1" applyFont="1" applyFill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top"/>
    </xf>
    <xf numFmtId="10" fontId="5" fillId="2" borderId="0" xfId="0" applyNumberFormat="1" applyFont="1" applyFill="1" applyAlignment="1">
      <alignment horizontal="center" vertical="top"/>
    </xf>
    <xf numFmtId="10" fontId="2" fillId="2" borderId="5" xfId="0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37" fontId="3" fillId="0" borderId="2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8" fontId="4" fillId="0" borderId="3" xfId="0" applyNumberFormat="1" applyFont="1" applyBorder="1" applyAlignment="1">
      <alignment horizontal="center" vertical="center" wrapText="1"/>
    </xf>
    <xf numFmtId="38" fontId="5" fillId="0" borderId="2" xfId="0" applyNumberFormat="1" applyFont="1" applyBorder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38" fontId="35" fillId="0" borderId="5" xfId="0" applyNumberFormat="1" applyFont="1" applyBorder="1" applyAlignment="1">
      <alignment horizontal="center" vertical="center"/>
    </xf>
    <xf numFmtId="38" fontId="36" fillId="2" borderId="0" xfId="0" applyNumberFormat="1" applyFont="1" applyFill="1" applyAlignment="1">
      <alignment horizontal="right"/>
    </xf>
    <xf numFmtId="38" fontId="2" fillId="2" borderId="3" xfId="0" applyNumberFormat="1" applyFont="1" applyFill="1" applyBorder="1" applyAlignment="1">
      <alignment horizontal="center" vertical="center" wrapText="1"/>
    </xf>
    <xf numFmtId="38" fontId="2" fillId="0" borderId="10" xfId="0" applyNumberFormat="1" applyFont="1" applyBorder="1" applyAlignment="1">
      <alignment vertical="center"/>
    </xf>
    <xf numFmtId="38" fontId="7" fillId="2" borderId="0" xfId="0" applyNumberFormat="1" applyFont="1" applyFill="1" applyAlignment="1">
      <alignment horizontal="left"/>
    </xf>
    <xf numFmtId="38" fontId="7" fillId="2" borderId="0" xfId="0" applyNumberFormat="1" applyFont="1" applyFill="1" applyAlignment="1">
      <alignment horizontal="right"/>
    </xf>
    <xf numFmtId="38" fontId="2" fillId="0" borderId="3" xfId="0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 vertical="center"/>
    </xf>
    <xf numFmtId="38" fontId="7" fillId="0" borderId="0" xfId="0" applyNumberFormat="1" applyFont="1" applyAlignment="1">
      <alignment horizontal="left"/>
    </xf>
    <xf numFmtId="38" fontId="2" fillId="2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vertical="top"/>
    </xf>
    <xf numFmtId="38" fontId="2" fillId="2" borderId="5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Alignment="1">
      <alignment horizontal="center" vertical="center"/>
    </xf>
    <xf numFmtId="38" fontId="4" fillId="2" borderId="5" xfId="0" applyNumberFormat="1" applyFont="1" applyFill="1" applyBorder="1" applyAlignment="1">
      <alignment horizontal="center" vertical="center"/>
    </xf>
    <xf numFmtId="38" fontId="0" fillId="0" borderId="0" xfId="0" applyNumberFormat="1"/>
    <xf numFmtId="38" fontId="10" fillId="2" borderId="0" xfId="0" applyNumberFormat="1" applyFont="1" applyFill="1" applyAlignment="1">
      <alignment horizontal="center" vertical="center"/>
    </xf>
    <xf numFmtId="38" fontId="7" fillId="2" borderId="2" xfId="0" applyNumberFormat="1" applyFont="1" applyFill="1" applyBorder="1" applyAlignment="1">
      <alignment horizontal="left" vertical="center"/>
    </xf>
    <xf numFmtId="38" fontId="2" fillId="2" borderId="4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Alignment="1">
      <alignment horizontal="left" vertical="center"/>
    </xf>
    <xf numFmtId="38" fontId="2" fillId="2" borderId="3" xfId="0" applyNumberFormat="1" applyFont="1" applyFill="1" applyBorder="1" applyAlignment="1">
      <alignment horizontal="center" vertical="center"/>
    </xf>
    <xf numFmtId="38" fontId="4" fillId="2" borderId="8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horizontal="left" vertical="center"/>
    </xf>
    <xf numFmtId="38" fontId="7" fillId="2" borderId="2" xfId="0" applyNumberFormat="1" applyFont="1" applyFill="1" applyBorder="1" applyAlignment="1">
      <alignment horizontal="left"/>
    </xf>
    <xf numFmtId="38" fontId="7" fillId="0" borderId="2" xfId="0" applyNumberFormat="1" applyFont="1" applyBorder="1" applyAlignment="1">
      <alignment horizontal="left"/>
    </xf>
    <xf numFmtId="38" fontId="2" fillId="0" borderId="3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left"/>
    </xf>
    <xf numFmtId="38" fontId="2" fillId="0" borderId="1" xfId="0" applyNumberFormat="1" applyFont="1" applyBorder="1" applyAlignment="1">
      <alignment horizontal="center" vertical="center"/>
    </xf>
    <xf numFmtId="38" fontId="32" fillId="0" borderId="0" xfId="0" applyNumberFormat="1" applyFont="1" applyAlignment="1">
      <alignment horizontal="center" vertical="center"/>
    </xf>
    <xf numFmtId="9" fontId="11" fillId="0" borderId="2" xfId="0" applyNumberFormat="1" applyFont="1" applyBorder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 vertical="top"/>
    </xf>
    <xf numFmtId="3" fontId="7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left"/>
    </xf>
    <xf numFmtId="10" fontId="2" fillId="0" borderId="5" xfId="3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3" fontId="3" fillId="2" borderId="7" xfId="0" applyNumberFormat="1" applyFont="1" applyFill="1" applyBorder="1" applyAlignment="1">
      <alignment horizontal="center" vertical="center" wrapText="1" readingOrder="2"/>
    </xf>
    <xf numFmtId="3" fontId="3" fillId="2" borderId="0" xfId="0" applyNumberFormat="1" applyFont="1" applyFill="1" applyAlignment="1">
      <alignment horizontal="center" vertical="center" wrapText="1" readingOrder="2"/>
    </xf>
    <xf numFmtId="0" fontId="7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38" fontId="3" fillId="2" borderId="0" xfId="0" applyNumberFormat="1" applyFont="1" applyFill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38" fontId="3" fillId="2" borderId="2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vertical="top"/>
    </xf>
    <xf numFmtId="10" fontId="7" fillId="2" borderId="0" xfId="0" applyNumberFormat="1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left"/>
    </xf>
    <xf numFmtId="10" fontId="8" fillId="2" borderId="0" xfId="0" applyNumberFormat="1" applyFont="1" applyFill="1" applyAlignment="1">
      <alignment horizontal="center" vertical="center"/>
    </xf>
    <xf numFmtId="38" fontId="3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top"/>
    </xf>
    <xf numFmtId="4" fontId="3" fillId="2" borderId="2" xfId="0" applyNumberFormat="1" applyFont="1" applyFill="1" applyBorder="1" applyAlignment="1">
      <alignment horizontal="right" vertical="top"/>
    </xf>
    <xf numFmtId="0" fontId="3" fillId="2" borderId="0" xfId="0" applyFont="1" applyFill="1" applyAlignment="1">
      <alignment vertical="top"/>
    </xf>
    <xf numFmtId="3" fontId="3" fillId="2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right" vertical="top"/>
    </xf>
    <xf numFmtId="0" fontId="3" fillId="2" borderId="2" xfId="0" applyFont="1" applyFill="1" applyBorder="1" applyAlignment="1">
      <alignment vertical="center"/>
    </xf>
    <xf numFmtId="166" fontId="3" fillId="2" borderId="2" xfId="0" applyNumberFormat="1" applyFont="1" applyFill="1" applyBorder="1" applyAlignment="1">
      <alignment horizontal="right" vertical="center"/>
    </xf>
    <xf numFmtId="166" fontId="0" fillId="2" borderId="0" xfId="0" applyNumberFormat="1" applyFill="1" applyAlignment="1">
      <alignment horizontal="left" vertical="center"/>
    </xf>
    <xf numFmtId="38" fontId="0" fillId="2" borderId="0" xfId="0" applyNumberFormat="1" applyFill="1" applyAlignment="1">
      <alignment horizontal="left" vertical="center"/>
    </xf>
    <xf numFmtId="3" fontId="2" fillId="2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vertical="center"/>
    </xf>
    <xf numFmtId="3" fontId="29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vertical="center"/>
    </xf>
    <xf numFmtId="166" fontId="3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10" fontId="3" fillId="2" borderId="0" xfId="3" applyNumberFormat="1" applyFont="1" applyFill="1" applyAlignment="1">
      <alignment horizontal="right" vertical="center"/>
    </xf>
    <xf numFmtId="38" fontId="11" fillId="2" borderId="0" xfId="0" applyNumberFormat="1" applyFont="1" applyFill="1" applyAlignment="1">
      <alignment horizontal="right" vertical="center"/>
    </xf>
    <xf numFmtId="3" fontId="2" fillId="0" borderId="10" xfId="0" applyNumberFormat="1" applyFont="1" applyBorder="1" applyAlignment="1">
      <alignment horizontal="right" vertical="top"/>
    </xf>
    <xf numFmtId="0" fontId="32" fillId="0" borderId="7" xfId="0" applyFont="1" applyBorder="1" applyAlignment="1">
      <alignment horizontal="left"/>
    </xf>
    <xf numFmtId="9" fontId="2" fillId="2" borderId="3" xfId="3" applyFont="1" applyFill="1" applyBorder="1" applyAlignment="1">
      <alignment horizontal="center" vertical="center" wrapText="1"/>
    </xf>
    <xf numFmtId="9" fontId="7" fillId="2" borderId="0" xfId="3" applyFont="1" applyFill="1" applyAlignment="1">
      <alignment horizontal="left"/>
    </xf>
    <xf numFmtId="10" fontId="2" fillId="2" borderId="3" xfId="3" applyNumberFormat="1" applyFont="1" applyFill="1" applyBorder="1" applyAlignment="1">
      <alignment horizontal="center" vertical="center" wrapText="1"/>
    </xf>
    <xf numFmtId="10" fontId="3" fillId="2" borderId="0" xfId="3" applyNumberFormat="1" applyFont="1" applyFill="1" applyBorder="1" applyAlignment="1">
      <alignment horizontal="right" vertical="top"/>
    </xf>
    <xf numFmtId="10" fontId="11" fillId="2" borderId="0" xfId="3" applyNumberFormat="1" applyFont="1" applyFill="1" applyAlignment="1">
      <alignment horizontal="right" vertical="top"/>
    </xf>
    <xf numFmtId="10" fontId="2" fillId="2" borderId="5" xfId="3" applyNumberFormat="1" applyFont="1" applyFill="1" applyBorder="1" applyAlignment="1">
      <alignment horizontal="center" vertical="center"/>
    </xf>
    <xf numFmtId="10" fontId="7" fillId="2" borderId="0" xfId="3" applyNumberFormat="1" applyFont="1" applyFill="1" applyAlignment="1">
      <alignment horizontal="left"/>
    </xf>
    <xf numFmtId="9" fontId="3" fillId="2" borderId="0" xfId="3" applyFont="1" applyFill="1" applyBorder="1" applyAlignment="1">
      <alignment horizontal="right" vertical="top"/>
    </xf>
    <xf numFmtId="10" fontId="3" fillId="2" borderId="0" xfId="3" applyNumberFormat="1" applyFont="1" applyFill="1" applyAlignment="1">
      <alignment horizontal="right" vertical="top"/>
    </xf>
    <xf numFmtId="9" fontId="17" fillId="2" borderId="3" xfId="3" applyFont="1" applyFill="1" applyBorder="1" applyAlignment="1">
      <alignment horizontal="center" vertical="center" wrapText="1"/>
    </xf>
    <xf numFmtId="9" fontId="3" fillId="2" borderId="2" xfId="3" applyFont="1" applyFill="1" applyBorder="1" applyAlignment="1">
      <alignment horizontal="right" vertical="center"/>
    </xf>
    <xf numFmtId="9" fontId="3" fillId="2" borderId="0" xfId="3" applyFont="1" applyFill="1" applyAlignment="1">
      <alignment horizontal="right" vertical="center"/>
    </xf>
    <xf numFmtId="9" fontId="8" fillId="2" borderId="0" xfId="3" applyFont="1" applyFill="1" applyAlignment="1">
      <alignment horizontal="left"/>
    </xf>
    <xf numFmtId="10" fontId="3" fillId="2" borderId="2" xfId="3" applyNumberFormat="1" applyFont="1" applyFill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9" fontId="3" fillId="0" borderId="0" xfId="3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horizontal="right" vertical="center" wrapText="1" readingOrder="2"/>
    </xf>
    <xf numFmtId="38" fontId="2" fillId="0" borderId="12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164" fontId="3" fillId="2" borderId="0" xfId="3" applyNumberFormat="1" applyFont="1" applyFill="1" applyBorder="1" applyAlignment="1">
      <alignment horizontal="right" vertical="top"/>
    </xf>
    <xf numFmtId="10" fontId="11" fillId="2" borderId="0" xfId="3" applyNumberFormat="1" applyFont="1" applyFill="1" applyBorder="1" applyAlignment="1">
      <alignment horizontal="right" vertical="top"/>
    </xf>
    <xf numFmtId="10" fontId="2" fillId="0" borderId="10" xfId="0" applyNumberFormat="1" applyFont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9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20" fillId="2" borderId="0" xfId="0" applyNumberFormat="1" applyFont="1" applyFill="1" applyAlignment="1">
      <alignment horizontal="left" vertical="top"/>
    </xf>
    <xf numFmtId="0" fontId="20" fillId="2" borderId="0" xfId="0" applyFont="1" applyFill="1" applyAlignment="1">
      <alignment horizontal="left" vertical="top"/>
    </xf>
    <xf numFmtId="3" fontId="20" fillId="2" borderId="0" xfId="0" applyNumberFormat="1" applyFont="1" applyFill="1" applyAlignment="1">
      <alignment horizontal="center" vertical="top"/>
    </xf>
    <xf numFmtId="3" fontId="26" fillId="0" borderId="0" xfId="0" applyNumberFormat="1" applyFont="1" applyAlignment="1">
      <alignment horizontal="center"/>
    </xf>
    <xf numFmtId="0" fontId="3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 wrapText="1" readingOrder="2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right" vertical="center" wrapText="1" readingOrder="2"/>
    </xf>
    <xf numFmtId="3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center" vertical="top"/>
    </xf>
    <xf numFmtId="0" fontId="17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37" fontId="11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right" vertical="top"/>
    </xf>
    <xf numFmtId="37" fontId="3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6" fontId="2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 vertical="center" readingOrder="2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/>
    </xf>
    <xf numFmtId="38" fontId="2" fillId="2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0" fillId="2" borderId="0" xfId="0" applyFill="1" applyAlignment="1">
      <alignment wrapText="1"/>
    </xf>
    <xf numFmtId="0" fontId="14" fillId="2" borderId="0" xfId="0" applyFont="1" applyFill="1" applyAlignment="1">
      <alignment wrapText="1"/>
    </xf>
    <xf numFmtId="0" fontId="2" fillId="2" borderId="3" xfId="0" applyFont="1" applyFill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31869B"/>
      <color rgb="FF0065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1:C23"/>
  <sheetViews>
    <sheetView rightToLeft="1" tabSelected="1" view="pageBreakPreview" zoomScaleNormal="100" zoomScaleSheetLayoutView="100" workbookViewId="0">
      <selection activeCell="D1" sqref="D1"/>
    </sheetView>
  </sheetViews>
  <sheetFormatPr defaultRowHeight="12.75"/>
  <cols>
    <col min="1" max="1" width="21" customWidth="1"/>
    <col min="2" max="2" width="38" customWidth="1"/>
    <col min="3" max="3" width="36.5703125" customWidth="1"/>
  </cols>
  <sheetData>
    <row r="11" spans="1:3" ht="29.1" customHeight="1">
      <c r="A11" s="340"/>
      <c r="B11" s="340"/>
      <c r="C11" s="340"/>
    </row>
    <row r="12" spans="1:3" ht="21.75" customHeight="1">
      <c r="A12" s="340"/>
      <c r="B12" s="340"/>
      <c r="C12" s="340"/>
    </row>
    <row r="13" spans="1:3" ht="21.75" customHeight="1">
      <c r="A13" s="340"/>
      <c r="B13" s="340"/>
      <c r="C13" s="340"/>
    </row>
    <row r="14" spans="1:3" ht="28.5" customHeight="1"/>
    <row r="15" spans="1:3" ht="24.75">
      <c r="A15" s="48"/>
      <c r="B15" s="341"/>
      <c r="C15" s="48"/>
    </row>
    <row r="16" spans="1:3" ht="24.75">
      <c r="A16" s="48"/>
      <c r="B16" s="341"/>
      <c r="C16" s="48"/>
    </row>
    <row r="17" spans="1:3" ht="26.25">
      <c r="A17" s="339" t="s">
        <v>0</v>
      </c>
      <c r="B17" s="339"/>
      <c r="C17" s="339"/>
    </row>
    <row r="18" spans="1:3" ht="26.25">
      <c r="A18" s="339" t="s">
        <v>1</v>
      </c>
      <c r="B18" s="339"/>
      <c r="C18" s="339"/>
    </row>
    <row r="19" spans="1:3" ht="26.25">
      <c r="A19" s="339" t="s">
        <v>295</v>
      </c>
      <c r="B19" s="339"/>
      <c r="C19" s="339"/>
    </row>
    <row r="20" spans="1:3" ht="24.75">
      <c r="A20" s="48"/>
      <c r="B20" s="48"/>
      <c r="C20" s="48"/>
    </row>
    <row r="21" spans="1:3" ht="24.75">
      <c r="A21" s="48"/>
      <c r="B21" s="48"/>
      <c r="C21" s="48"/>
    </row>
    <row r="22" spans="1:3" ht="24.75">
      <c r="A22" s="48"/>
      <c r="B22" s="48"/>
      <c r="C22" s="48"/>
    </row>
    <row r="23" spans="1:3" ht="24.75">
      <c r="A23" s="48"/>
      <c r="B23" s="48"/>
      <c r="C23" s="48"/>
    </row>
  </sheetData>
  <mergeCells count="7">
    <mergeCell ref="A18:C18"/>
    <mergeCell ref="A19:C19"/>
    <mergeCell ref="A11:C11"/>
    <mergeCell ref="A12:C12"/>
    <mergeCell ref="A13:C13"/>
    <mergeCell ref="B15:B16"/>
    <mergeCell ref="A17:C17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31869B"/>
    <pageSetUpPr fitToPage="1"/>
  </sheetPr>
  <dimension ref="A1:AL32"/>
  <sheetViews>
    <sheetView rightToLeft="1" view="pageBreakPreview" zoomScale="93" zoomScaleNormal="100" zoomScaleSheetLayoutView="93" workbookViewId="0">
      <selection activeCell="W1" sqref="W1"/>
    </sheetView>
  </sheetViews>
  <sheetFormatPr defaultRowHeight="30" customHeight="1"/>
  <cols>
    <col min="1" max="1" width="26.7109375" style="12" bestFit="1" customWidth="1"/>
    <col min="2" max="2" width="0.7109375" style="12" customWidth="1"/>
    <col min="3" max="3" width="15.7109375" style="216" bestFit="1" customWidth="1"/>
    <col min="4" max="4" width="1.28515625" style="216" customWidth="1"/>
    <col min="5" max="5" width="16.5703125" style="250" bestFit="1" customWidth="1"/>
    <col min="6" max="6" width="1.28515625" style="250" customWidth="1"/>
    <col min="7" max="7" width="15.140625" style="246" bestFit="1" customWidth="1"/>
    <col min="8" max="8" width="1.28515625" style="250" customWidth="1"/>
    <col min="9" max="9" width="16.5703125" style="250" bestFit="1" customWidth="1"/>
    <col min="10" max="10" width="1.28515625" style="12" customWidth="1"/>
    <col min="11" max="11" width="11.85546875" style="325" customWidth="1"/>
    <col min="12" max="12" width="1.28515625" style="12" customWidth="1"/>
    <col min="13" max="13" width="17" style="217" customWidth="1"/>
    <col min="14" max="14" width="1.28515625" style="217" customWidth="1"/>
    <col min="15" max="15" width="17.28515625" style="246" bestFit="1" customWidth="1"/>
    <col min="16" max="16" width="0.85546875" style="246" customWidth="1"/>
    <col min="17" max="17" width="19.140625" style="246" bestFit="1" customWidth="1"/>
    <col min="18" max="18" width="1.140625" style="250" customWidth="1"/>
    <col min="19" max="19" width="19.140625" style="250" bestFit="1" customWidth="1"/>
    <col min="20" max="20" width="1.28515625" style="12" customWidth="1"/>
    <col min="21" max="21" width="13.42578125" style="325" customWidth="1"/>
    <col min="22" max="22" width="0.28515625" style="12" customWidth="1"/>
    <col min="23" max="23" width="23.5703125" style="99" customWidth="1"/>
    <col min="24" max="24" width="9.140625" style="30" customWidth="1"/>
    <col min="25" max="25" width="18.7109375" style="12" bestFit="1" customWidth="1"/>
    <col min="26" max="26" width="9.140625" style="12" customWidth="1"/>
    <col min="27" max="27" width="16.85546875" style="12" bestFit="1" customWidth="1"/>
    <col min="28" max="28" width="9.140625" style="12" customWidth="1"/>
    <col min="29" max="29" width="26.28515625" style="12" bestFit="1" customWidth="1"/>
    <col min="30" max="16384" width="9.140625" style="12"/>
  </cols>
  <sheetData>
    <row r="1" spans="1:38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</row>
    <row r="2" spans="1:38" ht="30" customHeight="1">
      <c r="A2" s="343" t="s">
        <v>88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</row>
    <row r="3" spans="1:38" ht="30" customHeight="1">
      <c r="A3" s="343" t="s">
        <v>295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</row>
    <row r="4" spans="1:38" s="13" customFormat="1" ht="30" customHeight="1">
      <c r="A4" s="342" t="s">
        <v>157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W4" s="118"/>
      <c r="X4" s="44"/>
    </row>
    <row r="5" spans="1:38" ht="30" customHeight="1">
      <c r="C5" s="344" t="s">
        <v>99</v>
      </c>
      <c r="D5" s="344"/>
      <c r="E5" s="344"/>
      <c r="F5" s="344"/>
      <c r="G5" s="344"/>
      <c r="H5" s="344"/>
      <c r="I5" s="344"/>
      <c r="J5" s="344"/>
      <c r="K5" s="344"/>
      <c r="M5" s="344" t="s">
        <v>143</v>
      </c>
      <c r="N5" s="344"/>
      <c r="O5" s="344"/>
      <c r="P5" s="363"/>
      <c r="Q5" s="344"/>
      <c r="R5" s="344"/>
      <c r="S5" s="344"/>
      <c r="T5" s="344"/>
      <c r="U5" s="344"/>
    </row>
    <row r="6" spans="1:38" ht="27" customHeight="1">
      <c r="C6" s="226"/>
      <c r="D6" s="226"/>
      <c r="E6" s="265"/>
      <c r="F6" s="265"/>
      <c r="G6" s="264"/>
      <c r="H6" s="265"/>
      <c r="I6" s="345" t="s">
        <v>12</v>
      </c>
      <c r="J6" s="345"/>
      <c r="K6" s="345"/>
      <c r="M6" s="225"/>
      <c r="N6" s="225"/>
      <c r="O6" s="264"/>
      <c r="P6" s="264"/>
      <c r="Q6" s="264"/>
      <c r="R6" s="265"/>
      <c r="S6" s="345" t="s">
        <v>12</v>
      </c>
      <c r="T6" s="345"/>
      <c r="U6" s="345"/>
    </row>
    <row r="7" spans="1:38" ht="38.25" customHeight="1">
      <c r="A7" s="1" t="s">
        <v>100</v>
      </c>
      <c r="C7" s="228" t="s">
        <v>101</v>
      </c>
      <c r="E7" s="268" t="s">
        <v>102</v>
      </c>
      <c r="G7" s="251" t="s">
        <v>103</v>
      </c>
      <c r="I7" s="266" t="s">
        <v>74</v>
      </c>
      <c r="J7" s="26"/>
      <c r="K7" s="322" t="s">
        <v>91</v>
      </c>
      <c r="M7" s="227" t="s">
        <v>101</v>
      </c>
      <c r="N7" s="389" t="s">
        <v>102</v>
      </c>
      <c r="O7" s="389"/>
      <c r="P7" s="259"/>
      <c r="Q7" s="251" t="s">
        <v>103</v>
      </c>
      <c r="S7" s="266" t="s">
        <v>74</v>
      </c>
      <c r="T7" s="26"/>
      <c r="U7" s="322" t="s">
        <v>91</v>
      </c>
    </row>
    <row r="8" spans="1:38" s="54" customFormat="1" ht="30" customHeight="1">
      <c r="A8" s="299" t="s">
        <v>221</v>
      </c>
      <c r="B8" s="58"/>
      <c r="C8" s="143">
        <v>0</v>
      </c>
      <c r="D8" s="301"/>
      <c r="E8" s="143">
        <v>0</v>
      </c>
      <c r="F8" s="302"/>
      <c r="G8" s="143">
        <v>0</v>
      </c>
      <c r="H8" s="302"/>
      <c r="I8" s="143">
        <f>C8+E8+G8</f>
        <v>0</v>
      </c>
      <c r="J8" s="214"/>
      <c r="K8" s="323">
        <v>0</v>
      </c>
      <c r="L8" s="214"/>
      <c r="M8" s="300">
        <v>0</v>
      </c>
      <c r="N8" s="301"/>
      <c r="O8" s="286">
        <v>0</v>
      </c>
      <c r="P8" s="302"/>
      <c r="Q8" s="143">
        <v>180452</v>
      </c>
      <c r="R8" s="302"/>
      <c r="S8" s="143">
        <f t="shared" ref="S8:S22" si="0">M8+O8+Q8</f>
        <v>180452</v>
      </c>
      <c r="T8" s="285"/>
      <c r="U8" s="323">
        <f>S8/درآمد!F11</f>
        <v>6.3864228991812061E-7</v>
      </c>
      <c r="V8" s="294">
        <v>0</v>
      </c>
      <c r="W8" s="303"/>
      <c r="X8" s="304"/>
      <c r="Y8" s="305"/>
      <c r="Z8" s="306"/>
      <c r="AA8" s="306"/>
      <c r="AB8" s="306"/>
      <c r="AC8" s="306"/>
      <c r="AE8" s="387"/>
      <c r="AF8" s="387"/>
      <c r="AG8" s="387"/>
      <c r="AH8" s="387"/>
      <c r="AI8" s="387"/>
      <c r="AJ8" s="387"/>
      <c r="AK8" s="387"/>
      <c r="AL8" s="387"/>
    </row>
    <row r="9" spans="1:38" s="54" customFormat="1" ht="30" customHeight="1">
      <c r="A9" s="105" t="s">
        <v>222</v>
      </c>
      <c r="B9" s="58"/>
      <c r="C9" s="143">
        <v>0</v>
      </c>
      <c r="D9" s="301"/>
      <c r="E9" s="143">
        <v>0</v>
      </c>
      <c r="F9" s="302"/>
      <c r="G9" s="143">
        <v>0</v>
      </c>
      <c r="H9" s="302"/>
      <c r="I9" s="143">
        <f t="shared" ref="I9:I25" si="1">C9+E9+G9</f>
        <v>0</v>
      </c>
      <c r="J9" s="214"/>
      <c r="K9" s="324">
        <v>0</v>
      </c>
      <c r="L9" s="214"/>
      <c r="M9" s="307">
        <v>0</v>
      </c>
      <c r="N9" s="301"/>
      <c r="O9" s="284">
        <v>0</v>
      </c>
      <c r="P9" s="302"/>
      <c r="Q9" s="143">
        <v>141580</v>
      </c>
      <c r="R9" s="302"/>
      <c r="S9" s="143">
        <f t="shared" si="0"/>
        <v>141580</v>
      </c>
      <c r="T9" s="143"/>
      <c r="U9" s="324">
        <v>3.569988695775985E-7</v>
      </c>
      <c r="V9" s="298">
        <v>0</v>
      </c>
      <c r="W9" s="303"/>
      <c r="X9" s="304"/>
      <c r="Y9" s="305"/>
      <c r="AA9" s="308"/>
      <c r="AC9" s="308"/>
      <c r="AE9" s="308"/>
      <c r="AG9" s="308"/>
      <c r="AI9" s="308"/>
      <c r="AK9" s="388"/>
      <c r="AL9" s="388"/>
    </row>
    <row r="10" spans="1:38" s="54" customFormat="1" ht="30" customHeight="1">
      <c r="A10" s="105" t="s">
        <v>195</v>
      </c>
      <c r="B10" s="58"/>
      <c r="C10" s="143">
        <v>0</v>
      </c>
      <c r="D10" s="301"/>
      <c r="E10" s="143">
        <v>0</v>
      </c>
      <c r="F10" s="302"/>
      <c r="G10" s="143">
        <v>0</v>
      </c>
      <c r="H10" s="302"/>
      <c r="I10" s="143">
        <f t="shared" si="1"/>
        <v>0</v>
      </c>
      <c r="J10" s="214"/>
      <c r="K10" s="324">
        <v>0</v>
      </c>
      <c r="L10" s="214"/>
      <c r="M10" s="307">
        <v>0</v>
      </c>
      <c r="N10" s="301"/>
      <c r="O10" s="284">
        <v>0</v>
      </c>
      <c r="P10" s="302"/>
      <c r="Q10" s="143">
        <v>700811</v>
      </c>
      <c r="R10" s="302"/>
      <c r="S10" s="143">
        <f t="shared" si="0"/>
        <v>700811</v>
      </c>
      <c r="T10" s="143"/>
      <c r="U10" s="324">
        <v>1.7671191890630483E-6</v>
      </c>
      <c r="V10" s="298">
        <v>0</v>
      </c>
      <c r="W10" s="303"/>
      <c r="X10" s="304"/>
      <c r="Y10" s="305"/>
      <c r="Z10" s="55"/>
      <c r="AA10" s="56"/>
      <c r="AB10" s="55"/>
      <c r="AC10" s="53"/>
      <c r="AD10" s="55"/>
      <c r="AE10" s="56"/>
      <c r="AF10" s="55"/>
      <c r="AG10" s="56"/>
      <c r="AH10" s="55"/>
      <c r="AI10" s="56"/>
      <c r="AJ10" s="55"/>
      <c r="AK10" s="383"/>
      <c r="AL10" s="383"/>
    </row>
    <row r="11" spans="1:38" s="54" customFormat="1" ht="30" customHeight="1">
      <c r="A11" s="105" t="s">
        <v>196</v>
      </c>
      <c r="B11" s="58"/>
      <c r="C11" s="143">
        <v>0</v>
      </c>
      <c r="D11" s="301"/>
      <c r="E11" s="143">
        <v>0</v>
      </c>
      <c r="F11" s="302"/>
      <c r="G11" s="143">
        <f>'درآمد ناشی از فروش'!I34</f>
        <v>0</v>
      </c>
      <c r="H11" s="302"/>
      <c r="I11" s="143">
        <f t="shared" si="1"/>
        <v>0</v>
      </c>
      <c r="J11" s="214"/>
      <c r="K11" s="324">
        <v>0</v>
      </c>
      <c r="L11" s="214"/>
      <c r="M11" s="307">
        <v>0</v>
      </c>
      <c r="N11" s="301"/>
      <c r="O11" s="284">
        <v>0</v>
      </c>
      <c r="P11" s="302"/>
      <c r="Q11" s="143">
        <f>'درآمد ناشی از فروش'!Q34</f>
        <v>434653</v>
      </c>
      <c r="R11" s="302"/>
      <c r="S11" s="143">
        <f t="shared" si="0"/>
        <v>434653</v>
      </c>
      <c r="T11" s="143"/>
      <c r="U11" s="324">
        <v>1.0959925812862828E-6</v>
      </c>
      <c r="V11" s="298">
        <v>0</v>
      </c>
      <c r="W11" s="303"/>
      <c r="X11" s="304"/>
      <c r="Y11" s="305"/>
      <c r="Z11" s="55"/>
      <c r="AA11" s="56"/>
      <c r="AB11" s="55"/>
      <c r="AC11" s="53"/>
      <c r="AD11" s="55"/>
      <c r="AE11" s="56"/>
      <c r="AF11" s="55"/>
      <c r="AG11" s="56"/>
      <c r="AH11" s="55"/>
      <c r="AI11" s="56"/>
      <c r="AJ11" s="55"/>
      <c r="AK11" s="386"/>
      <c r="AL11" s="386"/>
    </row>
    <row r="12" spans="1:38" s="54" customFormat="1" ht="30" customHeight="1">
      <c r="A12" s="105" t="s">
        <v>197</v>
      </c>
      <c r="B12" s="58"/>
      <c r="C12" s="143">
        <v>0</v>
      </c>
      <c r="D12" s="301"/>
      <c r="E12" s="143">
        <v>0</v>
      </c>
      <c r="F12" s="302"/>
      <c r="G12" s="143">
        <v>0</v>
      </c>
      <c r="H12" s="302"/>
      <c r="I12" s="143">
        <f t="shared" si="1"/>
        <v>0</v>
      </c>
      <c r="J12" s="214"/>
      <c r="K12" s="324">
        <v>0</v>
      </c>
      <c r="L12" s="214"/>
      <c r="M12" s="307">
        <v>0</v>
      </c>
      <c r="N12" s="301"/>
      <c r="O12" s="284">
        <v>0</v>
      </c>
      <c r="P12" s="302"/>
      <c r="Q12" s="143">
        <v>186835</v>
      </c>
      <c r="R12" s="302"/>
      <c r="S12" s="143">
        <f t="shared" si="0"/>
        <v>186835</v>
      </c>
      <c r="T12" s="143"/>
      <c r="U12" s="324">
        <v>4.7111091819134488E-7</v>
      </c>
      <c r="V12" s="298">
        <v>0</v>
      </c>
      <c r="W12" s="303"/>
      <c r="X12" s="304"/>
      <c r="Y12" s="305"/>
      <c r="Z12" s="55"/>
      <c r="AA12" s="56"/>
      <c r="AB12" s="55"/>
      <c r="AC12" s="57"/>
      <c r="AD12" s="53"/>
      <c r="AE12" s="56"/>
      <c r="AF12" s="55"/>
      <c r="AG12" s="56"/>
      <c r="AH12" s="55"/>
      <c r="AI12" s="56"/>
      <c r="AJ12" s="55"/>
      <c r="AK12" s="386"/>
      <c r="AL12" s="386"/>
    </row>
    <row r="13" spans="1:38" s="54" customFormat="1" ht="30" customHeight="1">
      <c r="A13" s="105" t="s">
        <v>198</v>
      </c>
      <c r="B13" s="58"/>
      <c r="C13" s="143">
        <v>0</v>
      </c>
      <c r="D13" s="301"/>
      <c r="E13" s="143">
        <v>0</v>
      </c>
      <c r="F13" s="302"/>
      <c r="G13" s="143">
        <v>0</v>
      </c>
      <c r="H13" s="302"/>
      <c r="I13" s="143">
        <f t="shared" si="1"/>
        <v>0</v>
      </c>
      <c r="J13" s="214"/>
      <c r="K13" s="324">
        <v>0</v>
      </c>
      <c r="L13" s="214"/>
      <c r="M13" s="307">
        <v>0</v>
      </c>
      <c r="N13" s="301"/>
      <c r="O13" s="284">
        <v>0</v>
      </c>
      <c r="P13" s="302"/>
      <c r="Q13" s="284">
        <v>-95779605</v>
      </c>
      <c r="R13" s="302"/>
      <c r="S13" s="284">
        <f t="shared" si="0"/>
        <v>-95779605</v>
      </c>
      <c r="T13" s="310"/>
      <c r="U13" s="317">
        <f>S13/درآمد!F11</f>
        <v>-3.3897605049904174E-4</v>
      </c>
      <c r="V13" s="298">
        <v>0.01</v>
      </c>
      <c r="W13" s="303"/>
      <c r="X13" s="304"/>
      <c r="Y13" s="305"/>
      <c r="Z13" s="55"/>
      <c r="AA13" s="56"/>
      <c r="AB13" s="55"/>
      <c r="AC13" s="53"/>
      <c r="AD13" s="55"/>
      <c r="AE13" s="56"/>
      <c r="AF13" s="55"/>
      <c r="AG13" s="56"/>
      <c r="AH13" s="55"/>
      <c r="AI13" s="56"/>
      <c r="AJ13" s="55"/>
      <c r="AK13" s="386"/>
      <c r="AL13" s="386"/>
    </row>
    <row r="14" spans="1:38" s="54" customFormat="1" ht="30" customHeight="1">
      <c r="A14" s="105" t="s">
        <v>199</v>
      </c>
      <c r="B14" s="58"/>
      <c r="C14" s="143">
        <v>0</v>
      </c>
      <c r="D14" s="301"/>
      <c r="E14" s="143">
        <v>0</v>
      </c>
      <c r="F14" s="302"/>
      <c r="G14" s="143">
        <v>0</v>
      </c>
      <c r="H14" s="302"/>
      <c r="I14" s="143">
        <f t="shared" si="1"/>
        <v>0</v>
      </c>
      <c r="J14" s="214"/>
      <c r="K14" s="324">
        <v>0</v>
      </c>
      <c r="L14" s="214"/>
      <c r="M14" s="307">
        <v>0</v>
      </c>
      <c r="N14" s="301"/>
      <c r="O14" s="284">
        <v>0</v>
      </c>
      <c r="P14" s="302"/>
      <c r="Q14" s="143">
        <v>101458</v>
      </c>
      <c r="R14" s="302"/>
      <c r="S14" s="143">
        <f t="shared" si="0"/>
        <v>101458</v>
      </c>
      <c r="T14" s="143"/>
      <c r="U14" s="324">
        <v>2.5582985809862968E-7</v>
      </c>
      <c r="V14" s="298">
        <v>0</v>
      </c>
      <c r="W14" s="303"/>
      <c r="X14" s="304"/>
      <c r="Y14" s="305"/>
      <c r="Z14" s="55"/>
      <c r="AA14" s="56"/>
      <c r="AB14" s="55"/>
      <c r="AC14" s="53"/>
      <c r="AD14" s="55"/>
      <c r="AE14" s="56"/>
      <c r="AF14" s="55"/>
      <c r="AG14" s="56"/>
      <c r="AH14" s="55"/>
      <c r="AI14" s="56"/>
      <c r="AJ14" s="55"/>
      <c r="AK14" s="386"/>
      <c r="AL14" s="386"/>
    </row>
    <row r="15" spans="1:38" s="54" customFormat="1" ht="30" customHeight="1">
      <c r="A15" s="105" t="s">
        <v>223</v>
      </c>
      <c r="B15" s="58"/>
      <c r="C15" s="143">
        <v>0</v>
      </c>
      <c r="D15" s="301"/>
      <c r="E15" s="143">
        <v>0</v>
      </c>
      <c r="F15" s="302"/>
      <c r="G15" s="143">
        <v>0</v>
      </c>
      <c r="H15" s="302"/>
      <c r="I15" s="143">
        <f t="shared" si="1"/>
        <v>0</v>
      </c>
      <c r="J15" s="214"/>
      <c r="K15" s="324">
        <v>0</v>
      </c>
      <c r="L15" s="214"/>
      <c r="M15" s="307">
        <v>0</v>
      </c>
      <c r="N15" s="301"/>
      <c r="O15" s="284">
        <v>0</v>
      </c>
      <c r="P15" s="302"/>
      <c r="Q15" s="143">
        <v>516051</v>
      </c>
      <c r="R15" s="302"/>
      <c r="S15" s="143">
        <f t="shared" si="0"/>
        <v>516051</v>
      </c>
      <c r="T15" s="143"/>
      <c r="U15" s="324">
        <v>1.3012404551800343E-6</v>
      </c>
      <c r="V15" s="298">
        <v>0</v>
      </c>
      <c r="W15" s="303"/>
      <c r="X15" s="304"/>
      <c r="Y15" s="305"/>
      <c r="Z15" s="55"/>
      <c r="AA15" s="56"/>
      <c r="AB15" s="55"/>
      <c r="AC15" s="53"/>
      <c r="AD15" s="55"/>
      <c r="AE15" s="56"/>
      <c r="AF15" s="55"/>
      <c r="AG15" s="56"/>
      <c r="AH15" s="55"/>
      <c r="AI15" s="56"/>
      <c r="AJ15" s="55"/>
      <c r="AK15" s="56"/>
      <c r="AL15" s="56"/>
    </row>
    <row r="16" spans="1:38" s="54" customFormat="1" ht="30" customHeight="1">
      <c r="A16" s="105" t="s">
        <v>228</v>
      </c>
      <c r="B16" s="58"/>
      <c r="C16" s="143">
        <v>0</v>
      </c>
      <c r="D16" s="301"/>
      <c r="E16" s="143">
        <v>0</v>
      </c>
      <c r="F16" s="302"/>
      <c r="G16" s="143">
        <f>'درآمد ناشی از فروش'!I33</f>
        <v>0</v>
      </c>
      <c r="H16" s="302"/>
      <c r="I16" s="143">
        <f t="shared" si="1"/>
        <v>0</v>
      </c>
      <c r="J16" s="214"/>
      <c r="K16" s="324">
        <v>0</v>
      </c>
      <c r="L16" s="214"/>
      <c r="M16" s="307">
        <v>0</v>
      </c>
      <c r="N16" s="301"/>
      <c r="O16" s="284">
        <v>0</v>
      </c>
      <c r="P16" s="302"/>
      <c r="Q16" s="143">
        <f>'درآمد ناشی از فروش'!Q33</f>
        <v>313099</v>
      </c>
      <c r="R16" s="302"/>
      <c r="S16" s="143">
        <f t="shared" si="0"/>
        <v>313099</v>
      </c>
      <c r="T16" s="143"/>
      <c r="U16" s="324">
        <v>7.8948996373694379E-7</v>
      </c>
      <c r="V16" s="298">
        <v>0</v>
      </c>
      <c r="W16" s="303"/>
      <c r="X16" s="304"/>
      <c r="Y16" s="305"/>
      <c r="Z16" s="55"/>
      <c r="AA16" s="56"/>
      <c r="AB16" s="55"/>
      <c r="AC16" s="53"/>
      <c r="AD16" s="55"/>
      <c r="AE16" s="56"/>
      <c r="AF16" s="55"/>
      <c r="AG16" s="56"/>
      <c r="AH16" s="55"/>
      <c r="AI16" s="56"/>
      <c r="AJ16" s="55"/>
      <c r="AK16" s="56"/>
      <c r="AL16" s="56"/>
    </row>
    <row r="17" spans="1:38" s="54" customFormat="1" ht="30" customHeight="1">
      <c r="A17" s="105" t="s">
        <v>224</v>
      </c>
      <c r="B17" s="58"/>
      <c r="C17" s="143">
        <v>0</v>
      </c>
      <c r="D17" s="301"/>
      <c r="E17" s="143">
        <v>0</v>
      </c>
      <c r="F17" s="302"/>
      <c r="G17" s="143">
        <v>0</v>
      </c>
      <c r="H17" s="302"/>
      <c r="I17" s="143">
        <f t="shared" si="1"/>
        <v>0</v>
      </c>
      <c r="J17" s="214"/>
      <c r="K17" s="324">
        <v>0</v>
      </c>
      <c r="L17" s="214"/>
      <c r="M17" s="307">
        <v>0</v>
      </c>
      <c r="N17" s="301"/>
      <c r="O17" s="284">
        <v>0</v>
      </c>
      <c r="P17" s="302"/>
      <c r="Q17" s="143">
        <v>228482</v>
      </c>
      <c r="R17" s="302"/>
      <c r="S17" s="143">
        <f t="shared" si="0"/>
        <v>228482</v>
      </c>
      <c r="T17" s="143"/>
      <c r="U17" s="324">
        <v>5.7612526994511126E-7</v>
      </c>
      <c r="V17" s="298">
        <v>0.03</v>
      </c>
      <c r="W17" s="303"/>
      <c r="X17" s="304"/>
      <c r="Y17" s="305"/>
      <c r="Z17" s="55"/>
      <c r="AA17" s="56"/>
      <c r="AB17" s="55"/>
      <c r="AC17" s="53"/>
      <c r="AD17" s="55"/>
      <c r="AE17" s="56"/>
      <c r="AF17" s="55"/>
      <c r="AG17" s="56"/>
      <c r="AH17" s="55"/>
      <c r="AI17" s="56"/>
      <c r="AJ17" s="55"/>
      <c r="AK17" s="56"/>
      <c r="AL17" s="56"/>
    </row>
    <row r="18" spans="1:38" s="54" customFormat="1" ht="30" customHeight="1">
      <c r="A18" s="105" t="s">
        <v>268</v>
      </c>
      <c r="B18" s="105"/>
      <c r="C18" s="143">
        <v>0</v>
      </c>
      <c r="D18" s="301"/>
      <c r="E18" s="143">
        <v>0</v>
      </c>
      <c r="F18" s="302"/>
      <c r="G18" s="143">
        <f>'درآمد ناشی از فروش'!I7</f>
        <v>0</v>
      </c>
      <c r="H18" s="302"/>
      <c r="I18" s="143">
        <f t="shared" si="1"/>
        <v>0</v>
      </c>
      <c r="J18" s="214"/>
      <c r="K18" s="324">
        <f>I18/درآمد!F11</f>
        <v>0</v>
      </c>
      <c r="L18" s="214"/>
      <c r="M18" s="307">
        <v>0</v>
      </c>
      <c r="N18" s="301"/>
      <c r="O18" s="284">
        <v>0</v>
      </c>
      <c r="P18" s="302"/>
      <c r="Q18" s="143">
        <f>'درآمد ناشی از فروش'!Q7</f>
        <v>70959710</v>
      </c>
      <c r="R18" s="302"/>
      <c r="S18" s="143">
        <f t="shared" si="0"/>
        <v>70959710</v>
      </c>
      <c r="T18" s="143"/>
      <c r="U18" s="309">
        <f>S18/درآمد!F11</f>
        <v>2.5113532510765059E-4</v>
      </c>
      <c r="V18" s="298"/>
      <c r="W18" s="303"/>
      <c r="X18" s="304"/>
      <c r="Y18" s="305"/>
      <c r="Z18" s="55"/>
      <c r="AA18" s="56"/>
      <c r="AB18" s="55"/>
      <c r="AC18" s="53"/>
      <c r="AD18" s="55"/>
      <c r="AE18" s="56"/>
      <c r="AF18" s="55"/>
      <c r="AG18" s="56"/>
      <c r="AH18" s="55"/>
      <c r="AI18" s="56"/>
      <c r="AJ18" s="55"/>
      <c r="AK18" s="56"/>
      <c r="AL18" s="56"/>
    </row>
    <row r="19" spans="1:38" s="54" customFormat="1" ht="30" customHeight="1">
      <c r="A19" s="105" t="s">
        <v>278</v>
      </c>
      <c r="B19" s="105"/>
      <c r="C19" s="143">
        <v>0</v>
      </c>
      <c r="D19" s="301"/>
      <c r="E19" s="143">
        <v>0</v>
      </c>
      <c r="F19" s="302"/>
      <c r="G19" s="143">
        <f>'درآمد ناشی از فروش'!I11</f>
        <v>0</v>
      </c>
      <c r="H19" s="302"/>
      <c r="I19" s="143">
        <f t="shared" si="1"/>
        <v>0</v>
      </c>
      <c r="J19" s="214"/>
      <c r="K19" s="324">
        <f>I19/درآمد!F11</f>
        <v>0</v>
      </c>
      <c r="L19" s="214"/>
      <c r="M19" s="307">
        <v>0</v>
      </c>
      <c r="N19" s="301"/>
      <c r="O19" s="284">
        <v>0</v>
      </c>
      <c r="P19" s="302"/>
      <c r="Q19" s="143">
        <f>'درآمد ناشی از فروش'!Q11</f>
        <v>34632</v>
      </c>
      <c r="R19" s="302"/>
      <c r="S19" s="143">
        <f t="shared" si="0"/>
        <v>34632</v>
      </c>
      <c r="T19" s="143"/>
      <c r="U19" s="324">
        <f>S19/درآمد!F11</f>
        <v>1.225669972316425E-7</v>
      </c>
      <c r="V19" s="298"/>
      <c r="W19" s="303"/>
      <c r="X19" s="304"/>
      <c r="Y19" s="305"/>
      <c r="Z19" s="55"/>
      <c r="AA19" s="56"/>
      <c r="AB19" s="55"/>
      <c r="AC19" s="53"/>
      <c r="AD19" s="55"/>
      <c r="AE19" s="56"/>
      <c r="AF19" s="55"/>
      <c r="AG19" s="56"/>
      <c r="AH19" s="55"/>
      <c r="AI19" s="56"/>
      <c r="AJ19" s="55"/>
      <c r="AK19" s="56"/>
      <c r="AL19" s="56"/>
    </row>
    <row r="20" spans="1:38" s="54" customFormat="1" ht="30" customHeight="1">
      <c r="A20" s="105" t="s">
        <v>277</v>
      </c>
      <c r="B20" s="105"/>
      <c r="C20" s="143">
        <v>0</v>
      </c>
      <c r="D20" s="301"/>
      <c r="E20" s="284">
        <f>'درآمد ناشی از تغییر قیمت اوراق'!I12</f>
        <v>0</v>
      </c>
      <c r="F20" s="302"/>
      <c r="G20" s="143">
        <v>0</v>
      </c>
      <c r="H20" s="302"/>
      <c r="I20" s="284">
        <f t="shared" si="1"/>
        <v>0</v>
      </c>
      <c r="J20" s="214"/>
      <c r="K20" s="324">
        <f>I20/درآمد!F11</f>
        <v>0</v>
      </c>
      <c r="L20" s="214"/>
      <c r="M20" s="307">
        <v>0</v>
      </c>
      <c r="N20" s="301"/>
      <c r="O20" s="284">
        <f>'درآمد ناشی از تغییر قیمت اوراق'!Q12</f>
        <v>-127887930</v>
      </c>
      <c r="P20" s="302"/>
      <c r="Q20" s="143">
        <v>0</v>
      </c>
      <c r="R20" s="302"/>
      <c r="S20" s="284">
        <f t="shared" si="0"/>
        <v>-127887930</v>
      </c>
      <c r="T20" s="143"/>
      <c r="U20" s="317">
        <f>S20/درآمد!F11</f>
        <v>-4.5261144497200538E-4</v>
      </c>
      <c r="V20" s="298"/>
      <c r="W20" s="303"/>
      <c r="X20" s="304"/>
      <c r="Y20" s="305"/>
      <c r="Z20" s="55"/>
      <c r="AA20" s="56"/>
      <c r="AB20" s="55"/>
      <c r="AC20" s="53"/>
      <c r="AD20" s="55"/>
      <c r="AE20" s="56"/>
      <c r="AF20" s="55"/>
      <c r="AG20" s="56"/>
      <c r="AH20" s="55"/>
      <c r="AI20" s="56"/>
      <c r="AJ20" s="55"/>
      <c r="AK20" s="56"/>
      <c r="AL20" s="56"/>
    </row>
    <row r="21" spans="1:38" s="54" customFormat="1" ht="30" customHeight="1">
      <c r="A21" s="105" t="s">
        <v>276</v>
      </c>
      <c r="B21" s="105"/>
      <c r="C21" s="143">
        <f>'درآمد سود سهام'!M7</f>
        <v>101494</v>
      </c>
      <c r="D21" s="301"/>
      <c r="E21" s="284">
        <v>0</v>
      </c>
      <c r="F21" s="302"/>
      <c r="G21" s="143">
        <f>'درآمد ناشی از فروش'!I9</f>
        <v>335100</v>
      </c>
      <c r="H21" s="302"/>
      <c r="I21" s="284">
        <f t="shared" si="1"/>
        <v>436594</v>
      </c>
      <c r="J21" s="214"/>
      <c r="K21" s="324">
        <f>I21/درآمد!F11</f>
        <v>1.5451609953035265E-6</v>
      </c>
      <c r="L21" s="214"/>
      <c r="M21" s="307">
        <f>'درآمد سود سهام'!S7</f>
        <v>101494</v>
      </c>
      <c r="N21" s="301"/>
      <c r="O21" s="284">
        <v>0</v>
      </c>
      <c r="P21" s="302"/>
      <c r="Q21" s="143">
        <f>'درآمد ناشی از فروش'!Q9</f>
        <v>335100</v>
      </c>
      <c r="R21" s="302"/>
      <c r="S21" s="143">
        <f t="shared" si="0"/>
        <v>436594</v>
      </c>
      <c r="T21" s="143"/>
      <c r="U21" s="324">
        <f>S21/درآمد!F11</f>
        <v>1.5451609953035265E-6</v>
      </c>
      <c r="V21" s="298"/>
      <c r="W21" s="303"/>
      <c r="X21" s="304"/>
      <c r="Y21" s="305"/>
      <c r="Z21" s="55"/>
      <c r="AA21" s="56"/>
      <c r="AB21" s="55"/>
      <c r="AC21" s="53"/>
      <c r="AD21" s="55"/>
      <c r="AE21" s="56"/>
      <c r="AF21" s="55"/>
      <c r="AG21" s="56"/>
      <c r="AH21" s="55"/>
      <c r="AI21" s="56"/>
      <c r="AJ21" s="55"/>
      <c r="AK21" s="56"/>
      <c r="AL21" s="56"/>
    </row>
    <row r="22" spans="1:38" s="54" customFormat="1" ht="30" customHeight="1">
      <c r="A22" s="105" t="s">
        <v>269</v>
      </c>
      <c r="B22" s="58"/>
      <c r="C22" s="143">
        <v>0</v>
      </c>
      <c r="D22" s="301"/>
      <c r="E22" s="143">
        <v>0</v>
      </c>
      <c r="F22" s="302"/>
      <c r="G22" s="143">
        <f>'درآمد ناشی از فروش'!I10</f>
        <v>0</v>
      </c>
      <c r="H22" s="302"/>
      <c r="I22" s="143">
        <f t="shared" si="1"/>
        <v>0</v>
      </c>
      <c r="J22" s="214"/>
      <c r="K22" s="324">
        <f>I22/درآمد!F11</f>
        <v>0</v>
      </c>
      <c r="L22" s="214"/>
      <c r="M22" s="307">
        <v>0</v>
      </c>
      <c r="N22" s="301"/>
      <c r="O22" s="284">
        <v>0</v>
      </c>
      <c r="P22" s="302"/>
      <c r="Q22" s="143">
        <f>'درآمد ناشی از فروش'!Q10</f>
        <v>169747</v>
      </c>
      <c r="R22" s="302"/>
      <c r="S22" s="143">
        <f t="shared" si="0"/>
        <v>169747</v>
      </c>
      <c r="T22" s="143"/>
      <c r="U22" s="324">
        <f>S22/درآمد!F11</f>
        <v>6.0075595053937461E-7</v>
      </c>
      <c r="V22" s="298"/>
      <c r="W22" s="303"/>
      <c r="X22" s="304"/>
      <c r="Y22" s="305"/>
      <c r="Z22" s="55"/>
      <c r="AA22" s="56"/>
      <c r="AB22" s="55"/>
      <c r="AC22" s="53"/>
      <c r="AD22" s="55"/>
      <c r="AE22" s="56"/>
      <c r="AF22" s="55"/>
      <c r="AG22" s="56"/>
      <c r="AH22" s="55"/>
      <c r="AI22" s="56"/>
      <c r="AJ22" s="55"/>
      <c r="AK22" s="56"/>
      <c r="AL22" s="56"/>
    </row>
    <row r="23" spans="1:38" s="54" customFormat="1" ht="30" customHeight="1">
      <c r="A23" s="105" t="s">
        <v>232</v>
      </c>
      <c r="B23" s="58"/>
      <c r="C23" s="143">
        <v>0</v>
      </c>
      <c r="D23" s="301"/>
      <c r="E23" s="143">
        <v>0</v>
      </c>
      <c r="F23" s="302"/>
      <c r="G23" s="143">
        <f>'درآمد ناشی از فروش'!I8</f>
        <v>0</v>
      </c>
      <c r="H23" s="302"/>
      <c r="I23" s="143">
        <f>C23+E23+G23</f>
        <v>0</v>
      </c>
      <c r="J23" s="214"/>
      <c r="K23" s="324">
        <f>I23/درآمد!F11</f>
        <v>0</v>
      </c>
      <c r="L23" s="214"/>
      <c r="M23" s="307">
        <v>0</v>
      </c>
      <c r="N23" s="301"/>
      <c r="O23" s="284">
        <v>0</v>
      </c>
      <c r="P23" s="302"/>
      <c r="Q23" s="143">
        <f>'درآمد ناشی از فروش'!Q8</f>
        <v>1044771</v>
      </c>
      <c r="R23" s="302"/>
      <c r="S23" s="143">
        <f>M23+O23+Q23</f>
        <v>1044771</v>
      </c>
      <c r="T23" s="143"/>
      <c r="U23" s="324">
        <v>2.6147431331511117E-6</v>
      </c>
      <c r="V23" s="298"/>
      <c r="W23" s="303"/>
      <c r="X23" s="304"/>
      <c r="Y23" s="305"/>
      <c r="Z23" s="55"/>
      <c r="AA23" s="56"/>
      <c r="AB23" s="55"/>
      <c r="AC23" s="53"/>
      <c r="AD23" s="55"/>
      <c r="AE23" s="56"/>
      <c r="AF23" s="55"/>
      <c r="AG23" s="56"/>
      <c r="AH23" s="55"/>
      <c r="AI23" s="56"/>
      <c r="AJ23" s="55"/>
      <c r="AK23" s="56"/>
      <c r="AL23" s="56"/>
    </row>
    <row r="24" spans="1:38" s="54" customFormat="1" ht="30" customHeight="1">
      <c r="A24" s="105" t="s">
        <v>297</v>
      </c>
      <c r="B24" s="58"/>
      <c r="C24" s="143">
        <v>0</v>
      </c>
      <c r="D24" s="301"/>
      <c r="E24" s="143">
        <f>'درآمد ناشی از تغییر قیمت اوراق'!I13</f>
        <v>137668</v>
      </c>
      <c r="F24" s="302"/>
      <c r="G24" s="143">
        <v>0</v>
      </c>
      <c r="H24" s="302"/>
      <c r="I24" s="143">
        <f t="shared" si="1"/>
        <v>137668</v>
      </c>
      <c r="J24" s="214"/>
      <c r="K24" s="324">
        <f>I24/درآمد!F11</f>
        <v>4.8722434092416733E-7</v>
      </c>
      <c r="L24" s="214"/>
      <c r="M24" s="307">
        <v>0</v>
      </c>
      <c r="N24" s="301"/>
      <c r="O24" s="284">
        <f>'درآمد ناشی از تغییر قیمت اوراق'!Q13</f>
        <v>137668</v>
      </c>
      <c r="P24" s="302"/>
      <c r="Q24" s="143">
        <v>0</v>
      </c>
      <c r="R24" s="302"/>
      <c r="S24" s="143">
        <f t="shared" ref="S24:S25" si="2">M24+O24+Q24</f>
        <v>137668</v>
      </c>
      <c r="T24" s="143"/>
      <c r="U24" s="324">
        <f>S24/درآمد!F11</f>
        <v>4.8722434092416733E-7</v>
      </c>
      <c r="V24" s="298"/>
      <c r="W24" s="303"/>
      <c r="X24" s="304"/>
      <c r="Y24" s="305"/>
      <c r="Z24" s="55"/>
      <c r="AA24" s="56"/>
      <c r="AB24" s="55"/>
      <c r="AC24" s="53"/>
      <c r="AD24" s="55"/>
      <c r="AE24" s="56"/>
      <c r="AF24" s="55"/>
      <c r="AG24" s="56"/>
      <c r="AH24" s="55"/>
      <c r="AI24" s="56"/>
      <c r="AJ24" s="55"/>
      <c r="AK24" s="56"/>
      <c r="AL24" s="56"/>
    </row>
    <row r="25" spans="1:38" s="54" customFormat="1" ht="30" customHeight="1">
      <c r="A25" s="105" t="s">
        <v>298</v>
      </c>
      <c r="B25" s="58"/>
      <c r="C25" s="143">
        <v>0</v>
      </c>
      <c r="D25" s="301"/>
      <c r="E25" s="143">
        <f>'درآمد ناشی از تغییر قیمت اوراق'!I23</f>
        <v>107790</v>
      </c>
      <c r="F25" s="302"/>
      <c r="G25" s="143">
        <v>0</v>
      </c>
      <c r="H25" s="302"/>
      <c r="I25" s="143">
        <f t="shared" si="1"/>
        <v>107790</v>
      </c>
      <c r="J25" s="214"/>
      <c r="K25" s="324">
        <f>I25/درآمد!F11</f>
        <v>3.8148234671976051E-7</v>
      </c>
      <c r="L25" s="214"/>
      <c r="M25" s="307">
        <v>0</v>
      </c>
      <c r="N25" s="301"/>
      <c r="O25" s="284">
        <f>'درآمد ناشی از تغییر قیمت اوراق'!Q23</f>
        <v>107790</v>
      </c>
      <c r="P25" s="302"/>
      <c r="Q25" s="143">
        <v>0</v>
      </c>
      <c r="R25" s="302"/>
      <c r="S25" s="143">
        <f t="shared" si="2"/>
        <v>107790</v>
      </c>
      <c r="T25" s="143"/>
      <c r="U25" s="324">
        <f>S25/درآمد!F11</f>
        <v>3.8148234671976051E-7</v>
      </c>
      <c r="V25" s="298"/>
      <c r="W25" s="303"/>
      <c r="X25" s="304"/>
      <c r="Y25" s="305"/>
      <c r="Z25" s="55"/>
      <c r="AA25" s="56"/>
      <c r="AB25" s="55"/>
      <c r="AC25" s="53"/>
      <c r="AD25" s="55"/>
      <c r="AE25" s="56"/>
      <c r="AF25" s="55"/>
      <c r="AG25" s="56"/>
      <c r="AH25" s="55"/>
      <c r="AI25" s="56"/>
      <c r="AJ25" s="55"/>
      <c r="AK25" s="56"/>
      <c r="AL25" s="56"/>
    </row>
    <row r="26" spans="1:38" ht="30" customHeight="1" thickBot="1">
      <c r="A26" s="11" t="s">
        <v>12</v>
      </c>
      <c r="B26"/>
      <c r="C26" s="223">
        <f>SUM(C8:C25)</f>
        <v>101494</v>
      </c>
      <c r="D26" s="229"/>
      <c r="E26" s="205">
        <f>SUM(E8:E25)</f>
        <v>245458</v>
      </c>
      <c r="F26" s="269"/>
      <c r="G26" s="205">
        <f>SUM(G8:G25)</f>
        <v>335100</v>
      </c>
      <c r="H26" s="269"/>
      <c r="I26" s="205">
        <f>SUM(I8:I25)</f>
        <v>682052</v>
      </c>
      <c r="J26" s="204"/>
      <c r="K26" s="277">
        <f>SUM(K8:K25)</f>
        <v>2.4138676829474544E-6</v>
      </c>
      <c r="L26" s="204"/>
      <c r="M26" s="223">
        <f>SUM(M8:M25)</f>
        <v>101494</v>
      </c>
      <c r="N26" s="230">
        <f t="shared" ref="N26:U26" si="3">SUM(N8:N25)</f>
        <v>0</v>
      </c>
      <c r="O26" s="205">
        <f>SUM(O8:O25)</f>
        <v>-127642472</v>
      </c>
      <c r="P26" s="333">
        <f t="shared" si="3"/>
        <v>0</v>
      </c>
      <c r="Q26" s="242">
        <f t="shared" si="3"/>
        <v>-20432224</v>
      </c>
      <c r="R26" s="333">
        <f t="shared" si="3"/>
        <v>0</v>
      </c>
      <c r="S26" s="242">
        <f t="shared" si="3"/>
        <v>-147973202</v>
      </c>
      <c r="T26" s="334">
        <f t="shared" si="3"/>
        <v>0</v>
      </c>
      <c r="U26" s="277">
        <f t="shared" si="3"/>
        <v>-5.2744768720452983E-4</v>
      </c>
      <c r="V26" s="157">
        <v>-1.38</v>
      </c>
      <c r="W26" s="143"/>
      <c r="X26" s="144"/>
      <c r="Y26" s="56"/>
      <c r="Z26" s="55"/>
      <c r="AA26" s="56"/>
      <c r="AB26" s="55"/>
      <c r="AC26" s="53"/>
      <c r="AD26" s="55"/>
      <c r="AE26" s="56"/>
      <c r="AF26" s="55"/>
      <c r="AG26" s="56"/>
      <c r="AH26" s="55"/>
      <c r="AI26" s="56"/>
      <c r="AJ26" s="55"/>
      <c r="AK26" s="383"/>
      <c r="AL26" s="383"/>
    </row>
    <row r="27" spans="1:38" ht="30" customHeight="1" thickTop="1">
      <c r="Q27" s="267"/>
      <c r="W27" s="143"/>
      <c r="X27" s="144"/>
      <c r="Y27" s="56"/>
      <c r="Z27" s="55"/>
      <c r="AA27" s="56"/>
      <c r="AB27" s="55"/>
      <c r="AC27" s="383"/>
      <c r="AD27" s="383"/>
      <c r="AE27" s="56"/>
      <c r="AF27" s="55"/>
      <c r="AG27" s="56"/>
      <c r="AH27" s="55"/>
      <c r="AI27" s="56"/>
      <c r="AJ27" s="55"/>
      <c r="AK27" s="383"/>
      <c r="AL27" s="383"/>
    </row>
    <row r="28" spans="1:38" ht="30" customHeight="1">
      <c r="W28" s="143"/>
      <c r="X28" s="144"/>
      <c r="Y28" s="56"/>
      <c r="Z28" s="55"/>
      <c r="AA28" s="56"/>
      <c r="AB28" s="55"/>
      <c r="AC28" s="383"/>
      <c r="AD28" s="383"/>
      <c r="AE28" s="56"/>
      <c r="AF28" s="55"/>
      <c r="AG28" s="56"/>
      <c r="AH28" s="55"/>
      <c r="AI28" s="56"/>
      <c r="AJ28" s="55"/>
      <c r="AK28" s="383"/>
      <c r="AL28" s="383"/>
    </row>
    <row r="29" spans="1:38" ht="30" customHeight="1">
      <c r="W29" s="143"/>
      <c r="X29" s="144"/>
      <c r="Y29" s="56"/>
      <c r="Z29" s="55"/>
      <c r="AA29" s="56"/>
      <c r="AB29" s="55"/>
      <c r="AC29" s="53"/>
      <c r="AD29" s="55"/>
      <c r="AE29" s="56"/>
      <c r="AF29" s="55"/>
      <c r="AG29" s="56"/>
      <c r="AH29" s="55"/>
      <c r="AI29" s="56"/>
      <c r="AJ29" s="55"/>
      <c r="AK29" s="383"/>
      <c r="AL29" s="383"/>
    </row>
    <row r="30" spans="1:38" ht="30" customHeight="1">
      <c r="W30" s="143"/>
      <c r="X30" s="144"/>
      <c r="Y30" s="56"/>
      <c r="Z30" s="55"/>
      <c r="AA30" s="56"/>
      <c r="AB30" s="55"/>
      <c r="AC30" s="53"/>
      <c r="AD30" s="55"/>
      <c r="AE30" s="56"/>
      <c r="AF30" s="55"/>
      <c r="AG30" s="56"/>
      <c r="AH30" s="55"/>
      <c r="AI30" s="56"/>
      <c r="AJ30" s="55"/>
      <c r="AK30" s="383"/>
      <c r="AL30" s="383"/>
    </row>
    <row r="31" spans="1:38" ht="30" customHeight="1">
      <c r="W31" s="143"/>
      <c r="X31" s="144"/>
      <c r="Y31" s="56"/>
      <c r="Z31" s="55"/>
      <c r="AA31" s="56"/>
      <c r="AB31" s="55"/>
      <c r="AC31" s="57"/>
      <c r="AD31" s="55"/>
      <c r="AE31" s="56"/>
      <c r="AF31" s="55"/>
      <c r="AG31" s="56"/>
      <c r="AH31" s="55"/>
      <c r="AI31" s="56"/>
      <c r="AJ31" s="55"/>
      <c r="AK31" s="384"/>
      <c r="AL31" s="384"/>
    </row>
    <row r="32" spans="1:38" ht="30" customHeight="1">
      <c r="W32" s="70"/>
      <c r="X32" s="145"/>
      <c r="Y32" s="70"/>
      <c r="Z32" s="58"/>
      <c r="AA32" s="70"/>
      <c r="AB32" s="58"/>
      <c r="AC32" s="70"/>
      <c r="AD32" s="58"/>
      <c r="AE32" s="70"/>
      <c r="AF32" s="58"/>
      <c r="AG32" s="70"/>
      <c r="AH32" s="58"/>
      <c r="AI32" s="70"/>
      <c r="AJ32" s="58"/>
      <c r="AK32" s="385"/>
      <c r="AL32" s="385"/>
    </row>
  </sheetData>
  <mergeCells count="25">
    <mergeCell ref="I6:K6"/>
    <mergeCell ref="S6:U6"/>
    <mergeCell ref="N7:O7"/>
    <mergeCell ref="A1:U1"/>
    <mergeCell ref="A2:U2"/>
    <mergeCell ref="A3:U3"/>
    <mergeCell ref="C5:K5"/>
    <mergeCell ref="M5:U5"/>
    <mergeCell ref="A4:U4"/>
    <mergeCell ref="AE8:AL8"/>
    <mergeCell ref="AK9:AL9"/>
    <mergeCell ref="AK10:AL10"/>
    <mergeCell ref="AK11:AL11"/>
    <mergeCell ref="AK12:AL12"/>
    <mergeCell ref="AK30:AL30"/>
    <mergeCell ref="AK31:AL31"/>
    <mergeCell ref="AK32:AL32"/>
    <mergeCell ref="AK26:AL26"/>
    <mergeCell ref="AK13:AL13"/>
    <mergeCell ref="AK14:AL14"/>
    <mergeCell ref="AC28:AD28"/>
    <mergeCell ref="AK28:AL28"/>
    <mergeCell ref="AC27:AD27"/>
    <mergeCell ref="AK27:AL27"/>
    <mergeCell ref="AK29:AL29"/>
  </mergeCells>
  <pageMargins left="0.39" right="0.39" top="0.39" bottom="0.39" header="0" footer="0"/>
  <pageSetup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31869B"/>
    <pageSetUpPr fitToPage="1"/>
  </sheetPr>
  <dimension ref="A1:T32"/>
  <sheetViews>
    <sheetView rightToLeft="1" view="pageBreakPreview" zoomScale="98" zoomScaleNormal="100" zoomScaleSheetLayoutView="98" workbookViewId="0">
      <selection activeCell="S1" sqref="S1"/>
    </sheetView>
  </sheetViews>
  <sheetFormatPr defaultRowHeight="30" customHeight="1"/>
  <cols>
    <col min="1" max="1" width="37.140625" style="54" bestFit="1" customWidth="1"/>
    <col min="2" max="2" width="1.28515625" style="54" customWidth="1"/>
    <col min="3" max="3" width="17.7109375" style="263" customWidth="1"/>
    <col min="4" max="4" width="1.28515625" style="181" customWidth="1"/>
    <col min="5" max="5" width="17" style="260" customWidth="1"/>
    <col min="6" max="6" width="1.28515625" style="260" customWidth="1"/>
    <col min="7" max="7" width="22.28515625" style="260" bestFit="1" customWidth="1"/>
    <col min="8" max="8" width="1.28515625" style="54" customWidth="1"/>
    <col min="9" max="9" width="12.28515625" style="319" customWidth="1"/>
    <col min="10" max="10" width="1.140625" style="54" customWidth="1"/>
    <col min="11" max="11" width="18.5703125" style="246" bestFit="1" customWidth="1"/>
    <col min="12" max="12" width="1.28515625" style="246" customWidth="1"/>
    <col min="13" max="13" width="17.5703125" style="246" bestFit="1" customWidth="1"/>
    <col min="14" max="14" width="1.28515625" style="246" customWidth="1"/>
    <col min="15" max="15" width="18.7109375" style="246" bestFit="1" customWidth="1"/>
    <col min="16" max="16" width="0.5703125" style="54" customWidth="1"/>
    <col min="17" max="17" width="16.85546875" style="314" customWidth="1"/>
    <col min="18" max="18" width="0.28515625" style="54" customWidth="1"/>
    <col min="19" max="19" width="24.85546875" style="97" bestFit="1" customWidth="1"/>
    <col min="20" max="20" width="18.7109375" style="288" customWidth="1"/>
    <col min="21" max="16384" width="9.140625" style="54"/>
  </cols>
  <sheetData>
    <row r="1" spans="1:20" ht="30" customHeight="1">
      <c r="A1" s="387" t="s">
        <v>0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</row>
    <row r="2" spans="1:20" ht="30" customHeight="1">
      <c r="A2" s="387" t="s">
        <v>88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</row>
    <row r="3" spans="1:20" ht="30" customHeight="1">
      <c r="A3" s="387" t="s">
        <v>295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</row>
    <row r="4" spans="1:20" s="88" customFormat="1" ht="30" customHeight="1">
      <c r="A4" s="390" t="s">
        <v>158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S4" s="289"/>
      <c r="T4" s="290"/>
    </row>
    <row r="5" spans="1:20" ht="24" customHeight="1">
      <c r="C5" s="360" t="s">
        <v>99</v>
      </c>
      <c r="D5" s="360"/>
      <c r="E5" s="360"/>
      <c r="F5" s="360"/>
      <c r="G5" s="360"/>
      <c r="H5" s="360"/>
      <c r="I5" s="360"/>
      <c r="K5" s="352" t="str">
        <f>'درآمد سرمایه گذاری در سهام'!$M$5</f>
        <v>از ابتدای سال مالی تا پایان ماه</v>
      </c>
      <c r="L5" s="352"/>
      <c r="M5" s="352"/>
      <c r="N5" s="352"/>
      <c r="O5" s="352"/>
      <c r="P5" s="352"/>
      <c r="Q5" s="352"/>
    </row>
    <row r="6" spans="1:20" ht="24" customHeight="1">
      <c r="C6" s="391" t="s">
        <v>102</v>
      </c>
      <c r="D6" s="222"/>
      <c r="E6" s="393" t="s">
        <v>103</v>
      </c>
      <c r="F6" s="258"/>
      <c r="G6" s="354" t="s">
        <v>12</v>
      </c>
      <c r="H6" s="354"/>
      <c r="I6" s="354"/>
      <c r="K6" s="393" t="s">
        <v>102</v>
      </c>
      <c r="L6" s="264"/>
      <c r="M6" s="393" t="s">
        <v>103</v>
      </c>
      <c r="N6" s="264"/>
      <c r="O6" s="354" t="s">
        <v>12</v>
      </c>
      <c r="P6" s="354"/>
      <c r="Q6" s="354"/>
    </row>
    <row r="7" spans="1:20" ht="38.25" customHeight="1">
      <c r="A7" s="60" t="s">
        <v>26</v>
      </c>
      <c r="C7" s="392"/>
      <c r="E7" s="394"/>
      <c r="G7" s="261" t="s">
        <v>74</v>
      </c>
      <c r="H7" s="80"/>
      <c r="I7" s="315" t="s">
        <v>91</v>
      </c>
      <c r="K7" s="394"/>
      <c r="M7" s="394"/>
      <c r="O7" s="261" t="s">
        <v>74</v>
      </c>
      <c r="P7" s="80"/>
      <c r="Q7" s="313" t="s">
        <v>91</v>
      </c>
    </row>
    <row r="8" spans="1:20" ht="30" customHeight="1">
      <c r="A8" s="356" t="s">
        <v>273</v>
      </c>
      <c r="B8" s="356"/>
      <c r="C8" s="291">
        <f>'درآمد ناشی از تغییر قیمت اوراق'!I17</f>
        <v>-1219915927</v>
      </c>
      <c r="D8" s="292"/>
      <c r="E8" s="291">
        <f>'درآمد ناشی از فروش'!I14</f>
        <v>0</v>
      </c>
      <c r="F8" s="291"/>
      <c r="G8" s="291">
        <f>C8+E8</f>
        <v>-1219915927</v>
      </c>
      <c r="H8" s="293"/>
      <c r="I8" s="336">
        <f>G8/درآمد!F11</f>
        <v>-4.3174356678056594E-3</v>
      </c>
      <c r="J8" s="295"/>
      <c r="K8" s="296">
        <f>'درآمد ناشی از تغییر قیمت اوراق'!Q17</f>
        <v>6996750983</v>
      </c>
      <c r="L8" s="292"/>
      <c r="M8" s="291">
        <f>'درآمد ناشی از فروش'!Q14</f>
        <v>1608573</v>
      </c>
      <c r="N8" s="291"/>
      <c r="O8" s="291">
        <f t="shared" ref="O8:O17" si="0">K8+M8</f>
        <v>6998359556</v>
      </c>
      <c r="P8" s="295"/>
      <c r="Q8" s="326">
        <f>O8/درآمد!F11</f>
        <v>2.4768073351995001E-2</v>
      </c>
      <c r="R8" s="295">
        <v>0</v>
      </c>
      <c r="T8" s="297"/>
    </row>
    <row r="9" spans="1:20" ht="30" customHeight="1">
      <c r="A9" s="356" t="s">
        <v>263</v>
      </c>
      <c r="B9" s="356"/>
      <c r="C9" s="291">
        <f>'درآمد ناشی از تغییر قیمت اوراق'!I16</f>
        <v>-8799245617</v>
      </c>
      <c r="D9" s="292"/>
      <c r="E9" s="291">
        <f>'درآمد ناشی از فروش'!I12</f>
        <v>0</v>
      </c>
      <c r="F9" s="291"/>
      <c r="G9" s="291">
        <f t="shared" ref="G9:G17" si="1">C9+E9</f>
        <v>-8799245617</v>
      </c>
      <c r="H9" s="293"/>
      <c r="I9" s="336">
        <f>G9/درآمد!F11</f>
        <v>-3.1141635284689925E-2</v>
      </c>
      <c r="J9" s="295"/>
      <c r="K9" s="291">
        <f>'درآمد ناشی از تغییر قیمت اوراق'!Q16</f>
        <v>-4206818062</v>
      </c>
      <c r="L9" s="292"/>
      <c r="M9" s="291">
        <f>'درآمد ناشی از فروش'!Q12</f>
        <v>1853685923</v>
      </c>
      <c r="N9" s="291"/>
      <c r="O9" s="291">
        <f t="shared" si="0"/>
        <v>-2353132139</v>
      </c>
      <c r="P9" s="295"/>
      <c r="Q9" s="336">
        <f>O9/درآمد!F11</f>
        <v>-8.3280301561129023E-3</v>
      </c>
      <c r="R9" s="295">
        <v>0.02</v>
      </c>
      <c r="T9" s="297"/>
    </row>
    <row r="10" spans="1:20" ht="30" customHeight="1">
      <c r="A10" s="356" t="s">
        <v>262</v>
      </c>
      <c r="B10" s="356"/>
      <c r="C10" s="291">
        <f>'درآمد ناشی از تغییر قیمت اوراق'!I7</f>
        <v>-3349851364</v>
      </c>
      <c r="D10" s="292"/>
      <c r="E10" s="291">
        <f>'درآمد ناشی از فروش'!I13</f>
        <v>0</v>
      </c>
      <c r="F10" s="291"/>
      <c r="G10" s="291">
        <f t="shared" si="1"/>
        <v>-3349851364</v>
      </c>
      <c r="H10" s="293"/>
      <c r="I10" s="336">
        <f>G10/درآمد!F11</f>
        <v>-1.1855544665563695E-2</v>
      </c>
      <c r="J10" s="295"/>
      <c r="K10" s="291">
        <f>'درآمد ناشی از تغییر قیمت اوراق'!Q7</f>
        <v>7935441948</v>
      </c>
      <c r="L10" s="292"/>
      <c r="M10" s="291">
        <f>'درآمد ناشی از فروش'!Q13</f>
        <v>-32186115</v>
      </c>
      <c r="N10" s="291"/>
      <c r="O10" s="291">
        <f t="shared" si="0"/>
        <v>7903255833</v>
      </c>
      <c r="P10" s="295"/>
      <c r="Q10" s="316">
        <f>O10/درآمد!F11</f>
        <v>2.7970614916963316E-2</v>
      </c>
      <c r="R10" s="295">
        <v>-0.04</v>
      </c>
      <c r="T10" s="297"/>
    </row>
    <row r="11" spans="1:20" ht="30" customHeight="1">
      <c r="A11" s="356" t="s">
        <v>214</v>
      </c>
      <c r="B11" s="356"/>
      <c r="C11" s="291">
        <f>'درآمد ناشی از تغییر قیمت اوراق'!I11</f>
        <v>-399125475</v>
      </c>
      <c r="D11" s="292"/>
      <c r="E11" s="291">
        <v>0</v>
      </c>
      <c r="F11" s="291"/>
      <c r="G11" s="291">
        <f t="shared" si="1"/>
        <v>-399125475</v>
      </c>
      <c r="H11" s="293"/>
      <c r="I11" s="336">
        <f>G11/درآمد!F11</f>
        <v>-1.4125551798741915E-3</v>
      </c>
      <c r="J11" s="295"/>
      <c r="K11" s="291">
        <f>'درآمد ناشی از تغییر قیمت اوراق'!Q11</f>
        <v>1611284325</v>
      </c>
      <c r="L11" s="292"/>
      <c r="M11" s="291">
        <v>0</v>
      </c>
      <c r="N11" s="291"/>
      <c r="O11" s="291">
        <f t="shared" si="0"/>
        <v>1611284325</v>
      </c>
      <c r="P11" s="295"/>
      <c r="Q11" s="321">
        <f>O11/درآمد!F11</f>
        <v>5.7025375780106252E-3</v>
      </c>
      <c r="R11" s="295">
        <v>0.72</v>
      </c>
      <c r="T11" s="297"/>
    </row>
    <row r="12" spans="1:20" ht="30" customHeight="1">
      <c r="A12" s="356" t="s">
        <v>215</v>
      </c>
      <c r="B12" s="356"/>
      <c r="C12" s="291">
        <f>'درآمد ناشی از تغییر قیمت اوراق'!I20</f>
        <v>-2611048731</v>
      </c>
      <c r="D12" s="292"/>
      <c r="E12" s="291">
        <f>'درآمد ناشی از فروش'!I18</f>
        <v>0</v>
      </c>
      <c r="F12" s="291"/>
      <c r="G12" s="291">
        <f t="shared" si="1"/>
        <v>-2611048731</v>
      </c>
      <c r="H12" s="293"/>
      <c r="I12" s="336">
        <f>G12/درآمد!F11</f>
        <v>-9.240829365447005E-3</v>
      </c>
      <c r="J12" s="295"/>
      <c r="K12" s="291">
        <f>'درآمد ناشی از تغییر قیمت اوراق'!Q20</f>
        <v>-2611048731</v>
      </c>
      <c r="L12" s="292"/>
      <c r="M12" s="291">
        <f>'درآمد ناشی از فروش'!Q18</f>
        <v>14109927408</v>
      </c>
      <c r="N12" s="291"/>
      <c r="O12" s="291">
        <f t="shared" si="0"/>
        <v>11498878677</v>
      </c>
      <c r="P12" s="295"/>
      <c r="Q12" s="321">
        <f>O12/درآمد!F11</f>
        <v>4.069597571525907E-2</v>
      </c>
      <c r="R12" s="295">
        <v>0.06</v>
      </c>
      <c r="T12" s="297"/>
    </row>
    <row r="13" spans="1:20" ht="30" customHeight="1">
      <c r="A13" s="356" t="s">
        <v>216</v>
      </c>
      <c r="B13" s="356"/>
      <c r="C13" s="291">
        <v>0</v>
      </c>
      <c r="D13" s="292"/>
      <c r="E13" s="291">
        <f>'درآمد ناشی از فروش'!I22</f>
        <v>0</v>
      </c>
      <c r="F13" s="291"/>
      <c r="G13" s="291">
        <f t="shared" si="1"/>
        <v>0</v>
      </c>
      <c r="H13" s="293"/>
      <c r="I13" s="316">
        <f>G13/درآمد!F11</f>
        <v>0</v>
      </c>
      <c r="J13" s="295"/>
      <c r="K13" s="291">
        <v>0</v>
      </c>
      <c r="L13" s="292"/>
      <c r="M13" s="291">
        <f>'درآمد ناشی از فروش'!Q22</f>
        <v>12915274842</v>
      </c>
      <c r="N13" s="291"/>
      <c r="O13" s="291">
        <f t="shared" si="0"/>
        <v>12915274842</v>
      </c>
      <c r="P13" s="295"/>
      <c r="Q13" s="321">
        <f>O13/درآمد!F11</f>
        <v>4.5708779620158124E-2</v>
      </c>
      <c r="R13" s="295">
        <v>0.18</v>
      </c>
      <c r="T13" s="297"/>
    </row>
    <row r="14" spans="1:20" ht="30" customHeight="1">
      <c r="A14" s="356" t="s">
        <v>261</v>
      </c>
      <c r="B14" s="356"/>
      <c r="C14" s="291">
        <f>'درآمد ناشی از تغییر قیمت اوراق'!I14</f>
        <v>-1714581959</v>
      </c>
      <c r="D14" s="292"/>
      <c r="E14" s="291">
        <v>0</v>
      </c>
      <c r="F14" s="291"/>
      <c r="G14" s="291">
        <f t="shared" si="1"/>
        <v>-1714581959</v>
      </c>
      <c r="H14" s="293"/>
      <c r="I14" s="336">
        <f>G14/درآمد!F11</f>
        <v>-6.0681208772862434E-3</v>
      </c>
      <c r="J14" s="295"/>
      <c r="K14" s="291">
        <f>'درآمد ناشی از تغییر قیمت اوراق'!Q14</f>
        <v>2847993541</v>
      </c>
      <c r="L14" s="292"/>
      <c r="M14" s="291">
        <v>0</v>
      </c>
      <c r="N14" s="291"/>
      <c r="O14" s="291">
        <f t="shared" si="0"/>
        <v>2847993541</v>
      </c>
      <c r="P14" s="295"/>
      <c r="Q14" s="321">
        <f>O14/درآمد!F11</f>
        <v>1.0079406804558868E-2</v>
      </c>
      <c r="R14" s="295">
        <v>1.5</v>
      </c>
      <c r="T14" s="297"/>
    </row>
    <row r="15" spans="1:20" ht="30" customHeight="1">
      <c r="A15" s="356" t="s">
        <v>260</v>
      </c>
      <c r="B15" s="356"/>
      <c r="C15" s="291">
        <f>'درآمد ناشی از تغییر قیمت اوراق'!I8</f>
        <v>-347746560</v>
      </c>
      <c r="D15" s="292"/>
      <c r="E15" s="291">
        <v>0</v>
      </c>
      <c r="F15" s="291"/>
      <c r="G15" s="291">
        <f t="shared" si="1"/>
        <v>-347746560</v>
      </c>
      <c r="H15" s="293"/>
      <c r="I15" s="336">
        <f>G15/درآمد!F11</f>
        <v>-1.2307187473098061E-3</v>
      </c>
      <c r="J15" s="295"/>
      <c r="K15" s="291">
        <f>'درآمد ناشی از تغییر قیمت اوراق'!Q8</f>
        <v>1099492800</v>
      </c>
      <c r="L15" s="292"/>
      <c r="M15" s="291">
        <v>0</v>
      </c>
      <c r="N15" s="291"/>
      <c r="O15" s="291">
        <f t="shared" si="0"/>
        <v>1099492800</v>
      </c>
      <c r="P15" s="295"/>
      <c r="Q15" s="321">
        <f>O15/درآمد!F11</f>
        <v>3.8912430981118871E-3</v>
      </c>
      <c r="R15" s="295">
        <v>0</v>
      </c>
      <c r="T15" s="297"/>
    </row>
    <row r="16" spans="1:20" ht="30" customHeight="1">
      <c r="A16" s="356" t="s">
        <v>259</v>
      </c>
      <c r="B16" s="356"/>
      <c r="C16" s="291">
        <f>'درآمد ناشی از تغییر قیمت اوراق'!I19</f>
        <v>347002673</v>
      </c>
      <c r="D16" s="292"/>
      <c r="E16" s="291">
        <f>'درآمد ناشی از فروش'!I23</f>
        <v>165927113</v>
      </c>
      <c r="F16" s="291"/>
      <c r="G16" s="291">
        <f t="shared" si="1"/>
        <v>512929786</v>
      </c>
      <c r="H16" s="293"/>
      <c r="I16" s="316">
        <f>G16/درآمد!F11</f>
        <v>1.8153229285253229E-3</v>
      </c>
      <c r="J16" s="295"/>
      <c r="K16" s="296">
        <f>'درآمد ناشی از تغییر قیمت اوراق'!Q19</f>
        <v>360146162</v>
      </c>
      <c r="L16" s="292"/>
      <c r="M16" s="291">
        <f>'درآمد ناشی از فروش'!Q23</f>
        <v>3152902297</v>
      </c>
      <c r="N16" s="291"/>
      <c r="O16" s="291">
        <f t="shared" si="0"/>
        <v>3513048459</v>
      </c>
      <c r="P16" s="295"/>
      <c r="Q16" s="321">
        <f>O16/درآمد!F11</f>
        <v>1.2433119679743561E-2</v>
      </c>
      <c r="R16" s="295">
        <v>7.0000000000000007E-2</v>
      </c>
      <c r="T16" s="297"/>
    </row>
    <row r="17" spans="1:20" ht="30" customHeight="1">
      <c r="A17" s="356" t="s">
        <v>231</v>
      </c>
      <c r="B17" s="356"/>
      <c r="C17" s="296">
        <f>'درآمد ناشی از تغییر قیمت اوراق'!I10</f>
        <v>5883000764</v>
      </c>
      <c r="D17" s="292"/>
      <c r="E17" s="291">
        <v>0</v>
      </c>
      <c r="F17" s="291"/>
      <c r="G17" s="291">
        <f t="shared" si="1"/>
        <v>5883000764</v>
      </c>
      <c r="H17" s="293"/>
      <c r="I17" s="316">
        <f>G17/درآمد!F11</f>
        <v>2.0820678515677371E-2</v>
      </c>
      <c r="J17" s="295"/>
      <c r="K17" s="296">
        <f>'درآمد ناشی از تغییر قیمت اوراق'!Q10</f>
        <v>23819271868</v>
      </c>
      <c r="L17" s="292"/>
      <c r="M17" s="291">
        <v>0</v>
      </c>
      <c r="N17" s="291"/>
      <c r="O17" s="291">
        <f t="shared" si="0"/>
        <v>23819271868</v>
      </c>
      <c r="P17" s="295"/>
      <c r="Q17" s="321">
        <f>O17/درآمد!F11</f>
        <v>8.4299394464798352E-2</v>
      </c>
      <c r="R17" s="295">
        <v>0.06</v>
      </c>
      <c r="T17" s="297"/>
    </row>
    <row r="18" spans="1:20" ht="30" customHeight="1">
      <c r="A18" s="356" t="s">
        <v>258</v>
      </c>
      <c r="B18" s="356"/>
      <c r="C18" s="291">
        <v>0</v>
      </c>
      <c r="D18" s="292"/>
      <c r="E18" s="291">
        <f>'درآمد ناشی از فروش'!I24</f>
        <v>4434918</v>
      </c>
      <c r="F18" s="291"/>
      <c r="G18" s="291">
        <f>C18+E18</f>
        <v>4434918</v>
      </c>
      <c r="H18" s="293"/>
      <c r="I18" s="316">
        <f>G18/درآمد!F11</f>
        <v>1.5695731757581471E-5</v>
      </c>
      <c r="J18" s="295"/>
      <c r="K18" s="291">
        <v>0</v>
      </c>
      <c r="L18" s="292"/>
      <c r="M18" s="291">
        <f>'درآمد ناشی از فروش'!Q24</f>
        <v>4443139</v>
      </c>
      <c r="N18" s="291"/>
      <c r="O18" s="291">
        <f>K18+M18</f>
        <v>4443139</v>
      </c>
      <c r="P18" s="295"/>
      <c r="Q18" s="320">
        <f>O18/درآمد!F11</f>
        <v>1.5724826909009091E-5</v>
      </c>
      <c r="R18" s="295">
        <v>0.41</v>
      </c>
      <c r="T18" s="297"/>
    </row>
    <row r="19" spans="1:20" ht="30" customHeight="1">
      <c r="A19" s="356" t="s">
        <v>257</v>
      </c>
      <c r="B19" s="356"/>
      <c r="C19" s="291">
        <f>'درآمد ناشی از تغییر قیمت اوراق'!I25</f>
        <v>-976944199</v>
      </c>
      <c r="D19" s="292"/>
      <c r="E19" s="291">
        <v>0</v>
      </c>
      <c r="F19" s="291"/>
      <c r="G19" s="291">
        <f t="shared" ref="G19:G30" si="2">C19+E19</f>
        <v>-976944199</v>
      </c>
      <c r="H19" s="293"/>
      <c r="I19" s="336">
        <f>G19/درآمد!F11</f>
        <v>-3.4575282090061853E-3</v>
      </c>
      <c r="J19" s="295"/>
      <c r="K19" s="291">
        <f>'درآمد ناشی از تغییر قیمت اوراق'!Q25</f>
        <v>1622311816</v>
      </c>
      <c r="L19" s="292"/>
      <c r="M19" s="291">
        <v>0</v>
      </c>
      <c r="N19" s="291"/>
      <c r="O19" s="291">
        <f t="shared" ref="O19:O30" si="3">K19+M19</f>
        <v>1622311816</v>
      </c>
      <c r="P19" s="295"/>
      <c r="Q19" s="321">
        <f>O19/درآمد!F11</f>
        <v>5.7415652535381416E-3</v>
      </c>
      <c r="R19" s="295">
        <v>0</v>
      </c>
      <c r="T19" s="297"/>
    </row>
    <row r="20" spans="1:20" ht="30" customHeight="1">
      <c r="A20" s="356" t="s">
        <v>256</v>
      </c>
      <c r="B20" s="356"/>
      <c r="C20" s="291">
        <v>0</v>
      </c>
      <c r="D20" s="292"/>
      <c r="E20" s="291">
        <f>'درآمد ناشی از فروش'!I16</f>
        <v>1489264431</v>
      </c>
      <c r="F20" s="291"/>
      <c r="G20" s="291">
        <f t="shared" si="2"/>
        <v>1489264431</v>
      </c>
      <c r="H20" s="293"/>
      <c r="I20" s="316">
        <f>G20/درآمد!F11</f>
        <v>5.270693849375163E-3</v>
      </c>
      <c r="J20" s="295"/>
      <c r="K20" s="291">
        <v>0</v>
      </c>
      <c r="L20" s="292"/>
      <c r="M20" s="291">
        <f>'درآمد ناشی از فروش'!Q16</f>
        <v>5296903544</v>
      </c>
      <c r="N20" s="291"/>
      <c r="O20" s="291">
        <f t="shared" si="3"/>
        <v>5296903544</v>
      </c>
      <c r="P20" s="295"/>
      <c r="Q20" s="316">
        <f>O20/درآمد!F11</f>
        <v>1.8746406849553171E-2</v>
      </c>
      <c r="R20" s="295">
        <v>0</v>
      </c>
      <c r="T20" s="297"/>
    </row>
    <row r="21" spans="1:20" ht="30" customHeight="1">
      <c r="A21" s="356" t="s">
        <v>255</v>
      </c>
      <c r="B21" s="356"/>
      <c r="C21" s="291">
        <f>'درآمد ناشی از تغییر قیمت اوراق'!I9</f>
        <v>-1599857833</v>
      </c>
      <c r="D21" s="292"/>
      <c r="E21" s="291">
        <v>0</v>
      </c>
      <c r="F21" s="291"/>
      <c r="G21" s="291">
        <f t="shared" si="2"/>
        <v>-1599857833</v>
      </c>
      <c r="H21" s="293"/>
      <c r="I21" s="336">
        <f>G21/درآمد!F11</f>
        <v>-5.6620977878358916E-3</v>
      </c>
      <c r="J21" s="295"/>
      <c r="K21" s="291">
        <f>'درآمد ناشی از تغییر قیمت اوراق'!Q9</f>
        <v>3577596200</v>
      </c>
      <c r="L21" s="292"/>
      <c r="M21" s="291">
        <v>0</v>
      </c>
      <c r="N21" s="291"/>
      <c r="O21" s="291">
        <f t="shared" si="3"/>
        <v>3577596200</v>
      </c>
      <c r="P21" s="295"/>
      <c r="Q21" s="335">
        <f>O21/درآمد!F11</f>
        <v>1.2661562241318283E-2</v>
      </c>
      <c r="R21" s="295">
        <v>0.1</v>
      </c>
      <c r="T21" s="297"/>
    </row>
    <row r="22" spans="1:20" ht="30" customHeight="1">
      <c r="A22" s="356" t="s">
        <v>254</v>
      </c>
      <c r="B22" s="356"/>
      <c r="C22" s="291">
        <v>0</v>
      </c>
      <c r="D22" s="292"/>
      <c r="E22" s="291">
        <f>'درآمد ناشی از فروش'!I19</f>
        <v>937566373</v>
      </c>
      <c r="F22" s="291"/>
      <c r="G22" s="291">
        <f t="shared" si="2"/>
        <v>937566373</v>
      </c>
      <c r="H22" s="293"/>
      <c r="I22" s="316">
        <f>G22/درآمد!F11</f>
        <v>3.3181651375598321E-3</v>
      </c>
      <c r="J22" s="295"/>
      <c r="K22" s="291">
        <v>0</v>
      </c>
      <c r="L22" s="292"/>
      <c r="M22" s="291">
        <f>'درآمد ناشی از فروش'!Q19</f>
        <v>937566373</v>
      </c>
      <c r="N22" s="291"/>
      <c r="O22" s="291">
        <f t="shared" si="3"/>
        <v>937566373</v>
      </c>
      <c r="P22" s="295"/>
      <c r="Q22" s="316">
        <f>O22/درآمد!F11</f>
        <v>3.3181651375598321E-3</v>
      </c>
      <c r="R22" s="295">
        <v>-0.15</v>
      </c>
      <c r="T22" s="297"/>
    </row>
    <row r="23" spans="1:20" ht="30" customHeight="1">
      <c r="A23" s="356" t="s">
        <v>253</v>
      </c>
      <c r="B23" s="356"/>
      <c r="C23" s="296">
        <f>'درآمد ناشی از تغییر قیمت اوراق'!I18</f>
        <v>6638830210</v>
      </c>
      <c r="D23" s="292"/>
      <c r="E23" s="291">
        <f>'درآمد ناشی از فروش'!I17</f>
        <v>0</v>
      </c>
      <c r="F23" s="291"/>
      <c r="G23" s="291">
        <f t="shared" si="2"/>
        <v>6638830210</v>
      </c>
      <c r="H23" s="293"/>
      <c r="I23" s="316">
        <f>G23/درآمد!F11</f>
        <v>2.3495653845299568E-2</v>
      </c>
      <c r="J23" s="295"/>
      <c r="K23" s="296">
        <f>'درآمد ناشی از تغییر قیمت اوراق'!Q18</f>
        <v>32182440838</v>
      </c>
      <c r="L23" s="292"/>
      <c r="M23" s="291">
        <f>'درآمد ناشی از فروش'!Q17</f>
        <v>5734570201</v>
      </c>
      <c r="N23" s="291"/>
      <c r="O23" s="291">
        <f t="shared" si="3"/>
        <v>37917011039</v>
      </c>
      <c r="P23" s="295"/>
      <c r="Q23" s="321">
        <f>O23/درآمد!F11</f>
        <v>0.13419306384411156</v>
      </c>
      <c r="R23" s="295">
        <v>0.15</v>
      </c>
      <c r="T23" s="297"/>
    </row>
    <row r="24" spans="1:20" ht="30" customHeight="1">
      <c r="A24" s="279" t="s">
        <v>274</v>
      </c>
      <c r="B24" s="279"/>
      <c r="C24" s="296">
        <v>0</v>
      </c>
      <c r="D24" s="292"/>
      <c r="E24" s="291">
        <f>'درآمد ناشی از فروش'!I15</f>
        <v>148501931</v>
      </c>
      <c r="F24" s="291"/>
      <c r="G24" s="291">
        <f t="shared" si="2"/>
        <v>148501931</v>
      </c>
      <c r="H24" s="293"/>
      <c r="I24" s="316">
        <f>G24/درآمد!F11</f>
        <v>5.2556698330360845E-4</v>
      </c>
      <c r="J24" s="295"/>
      <c r="K24" s="296">
        <v>0</v>
      </c>
      <c r="L24" s="292"/>
      <c r="M24" s="291">
        <f>'درآمد ناشی از فروش'!Q15</f>
        <v>1327656081</v>
      </c>
      <c r="N24" s="291"/>
      <c r="O24" s="291">
        <f t="shared" si="3"/>
        <v>1327656081</v>
      </c>
      <c r="P24" s="295"/>
      <c r="Q24" s="321">
        <f>O24/درآمد!F11</f>
        <v>4.698741603271551E-3</v>
      </c>
      <c r="R24" s="295"/>
      <c r="T24" s="297"/>
    </row>
    <row r="25" spans="1:20" ht="30" customHeight="1">
      <c r="A25" s="279" t="s">
        <v>265</v>
      </c>
      <c r="B25" s="279"/>
      <c r="C25" s="296">
        <f>'درآمد ناشی از تغییر قیمت اوراق'!I21</f>
        <v>0</v>
      </c>
      <c r="D25" s="292"/>
      <c r="E25" s="291">
        <v>0</v>
      </c>
      <c r="F25" s="291"/>
      <c r="G25" s="291">
        <f t="shared" si="2"/>
        <v>0</v>
      </c>
      <c r="H25" s="293"/>
      <c r="I25" s="316">
        <f>G25/درآمد!F11</f>
        <v>0</v>
      </c>
      <c r="J25" s="295"/>
      <c r="K25" s="296">
        <f>'درآمد ناشی از تغییر قیمت اوراق'!Q21</f>
        <v>1814262565</v>
      </c>
      <c r="L25" s="292"/>
      <c r="M25" s="291">
        <v>0</v>
      </c>
      <c r="N25" s="291"/>
      <c r="O25" s="291">
        <f t="shared" si="3"/>
        <v>1814262565</v>
      </c>
      <c r="P25" s="295"/>
      <c r="Q25" s="321">
        <f>O25/درآمد!F11</f>
        <v>6.4209030602283331E-3</v>
      </c>
      <c r="R25" s="295"/>
      <c r="T25" s="297"/>
    </row>
    <row r="26" spans="1:20" ht="30" customHeight="1">
      <c r="A26" s="279" t="s">
        <v>266</v>
      </c>
      <c r="B26" s="279"/>
      <c r="C26" s="291">
        <f>'درآمد ناشی از تغییر قیمت اوراق'!I22</f>
        <v>-519382500</v>
      </c>
      <c r="D26" s="292"/>
      <c r="E26" s="291">
        <v>0</v>
      </c>
      <c r="F26" s="291"/>
      <c r="G26" s="291">
        <f t="shared" si="2"/>
        <v>-519382500</v>
      </c>
      <c r="H26" s="293"/>
      <c r="I26" s="336">
        <f>G26/درآمد!F11</f>
        <v>-1.8381598937301793E-3</v>
      </c>
      <c r="J26" s="295"/>
      <c r="K26" s="291">
        <f>'درآمد ناشی از تغییر قیمت اوراق'!Q22</f>
        <v>-99615898</v>
      </c>
      <c r="L26" s="292"/>
      <c r="M26" s="291">
        <v>0</v>
      </c>
      <c r="N26" s="291"/>
      <c r="O26" s="291">
        <f t="shared" si="3"/>
        <v>-99615898</v>
      </c>
      <c r="P26" s="295"/>
      <c r="Q26" s="336">
        <f>O26/درآمد!F11</f>
        <v>-3.5255317320378792E-4</v>
      </c>
      <c r="R26" s="295"/>
      <c r="T26" s="297"/>
    </row>
    <row r="27" spans="1:20" ht="30" customHeight="1">
      <c r="A27" s="279" t="s">
        <v>237</v>
      </c>
      <c r="B27" s="279"/>
      <c r="C27" s="291">
        <v>0</v>
      </c>
      <c r="D27" s="292"/>
      <c r="E27" s="291">
        <f>'درآمد ناشی از فروش'!I21</f>
        <v>0</v>
      </c>
      <c r="F27" s="291"/>
      <c r="G27" s="291">
        <f t="shared" si="2"/>
        <v>0</v>
      </c>
      <c r="H27" s="293"/>
      <c r="I27" s="316">
        <f>G27/درآمد!F11</f>
        <v>0</v>
      </c>
      <c r="J27" s="295"/>
      <c r="K27" s="291">
        <v>0</v>
      </c>
      <c r="L27" s="292"/>
      <c r="M27" s="291">
        <f>'درآمد ناشی از فروش'!Q21</f>
        <v>-639456316</v>
      </c>
      <c r="N27" s="291"/>
      <c r="O27" s="291">
        <f t="shared" si="3"/>
        <v>-639456316</v>
      </c>
      <c r="P27" s="295"/>
      <c r="Q27" s="317">
        <f>O27/درآمد!F11</f>
        <v>-2.2631162079270132E-3</v>
      </c>
      <c r="R27" s="295"/>
      <c r="T27" s="297"/>
    </row>
    <row r="28" spans="1:20" ht="30" customHeight="1">
      <c r="A28" s="279" t="s">
        <v>283</v>
      </c>
      <c r="B28" s="279"/>
      <c r="C28" s="291">
        <f>'درآمد ناشی از تغییر قیمت اوراق'!I15</f>
        <v>3371928841</v>
      </c>
      <c r="D28" s="292"/>
      <c r="E28" s="291">
        <v>0</v>
      </c>
      <c r="F28" s="291"/>
      <c r="G28" s="291">
        <f t="shared" si="2"/>
        <v>3371928841</v>
      </c>
      <c r="H28" s="293"/>
      <c r="I28" s="316">
        <f>G28/درآمد!F11</f>
        <v>1.1933679629248744E-2</v>
      </c>
      <c r="J28" s="295"/>
      <c r="K28" s="291">
        <f>'درآمد ناشی از تغییر قیمت اوراق'!Q15</f>
        <v>6874528840</v>
      </c>
      <c r="L28" s="292"/>
      <c r="M28" s="291">
        <v>0</v>
      </c>
      <c r="N28" s="291"/>
      <c r="O28" s="291">
        <f t="shared" si="3"/>
        <v>6874528840</v>
      </c>
      <c r="P28" s="295"/>
      <c r="Q28" s="321">
        <f>O28/درآمد!F11</f>
        <v>2.4329820896890928E-2</v>
      </c>
      <c r="R28" s="295"/>
      <c r="T28" s="297"/>
    </row>
    <row r="29" spans="1:20" ht="30" customHeight="1">
      <c r="A29" s="279" t="s">
        <v>294</v>
      </c>
      <c r="B29" s="279"/>
      <c r="C29" s="291">
        <f>'درآمد ناشی از تغییر قیمت اوراق'!I24</f>
        <v>5462942844</v>
      </c>
      <c r="D29" s="292"/>
      <c r="E29" s="291">
        <v>0</v>
      </c>
      <c r="F29" s="291"/>
      <c r="G29" s="291">
        <f t="shared" si="2"/>
        <v>5462942844</v>
      </c>
      <c r="H29" s="293"/>
      <c r="I29" s="316">
        <f>G29/درآمد!F11</f>
        <v>1.9334040784164046E-2</v>
      </c>
      <c r="J29" s="295"/>
      <c r="K29" s="291">
        <f>'درآمد ناشی از تغییر قیمت اوراق'!Q24</f>
        <v>8821062735</v>
      </c>
      <c r="L29" s="292"/>
      <c r="M29" s="291">
        <v>0</v>
      </c>
      <c r="N29" s="291"/>
      <c r="O29" s="291">
        <f t="shared" si="3"/>
        <v>8821062735</v>
      </c>
      <c r="P29" s="295"/>
      <c r="Q29" s="321">
        <f>O29/درآمد!F11</f>
        <v>3.1218848805177002E-2</v>
      </c>
      <c r="R29" s="295"/>
      <c r="T29" s="297"/>
    </row>
    <row r="30" spans="1:20" ht="30" customHeight="1">
      <c r="A30" s="279" t="s">
        <v>238</v>
      </c>
      <c r="B30" s="279"/>
      <c r="C30" s="291">
        <v>0</v>
      </c>
      <c r="D30" s="292"/>
      <c r="E30" s="291">
        <f>'درآمد ناشی از فروش'!I20</f>
        <v>0</v>
      </c>
      <c r="F30" s="291"/>
      <c r="G30" s="291">
        <f t="shared" si="2"/>
        <v>0</v>
      </c>
      <c r="H30" s="293"/>
      <c r="I30" s="316">
        <f>G30/درآمد!F11</f>
        <v>0</v>
      </c>
      <c r="J30" s="295"/>
      <c r="K30" s="291">
        <v>0</v>
      </c>
      <c r="L30" s="292"/>
      <c r="M30" s="291">
        <f>'درآمد ناشی از فروش'!Q20</f>
        <v>-1806337826</v>
      </c>
      <c r="N30" s="291"/>
      <c r="O30" s="291">
        <f t="shared" si="3"/>
        <v>-1806337826</v>
      </c>
      <c r="P30" s="295"/>
      <c r="Q30" s="317">
        <f>O30/درآمد!F11</f>
        <v>-6.3928564136854112E-3</v>
      </c>
      <c r="R30" s="295"/>
      <c r="T30" s="297"/>
    </row>
    <row r="31" spans="1:20" ht="30" customHeight="1" thickBot="1">
      <c r="A31" s="166" t="s">
        <v>12</v>
      </c>
      <c r="B31" s="59"/>
      <c r="C31" s="91">
        <f>SUM(C8:C30)</f>
        <v>166005167</v>
      </c>
      <c r="D31" s="91">
        <v>11262954665</v>
      </c>
      <c r="E31" s="253">
        <f>SUM(E8:E30)</f>
        <v>2745694766</v>
      </c>
      <c r="F31" s="257">
        <f t="shared" ref="F31:P31" si="4">SUM(F8:F30)</f>
        <v>0</v>
      </c>
      <c r="G31" s="262">
        <f t="shared" si="4"/>
        <v>2911699933</v>
      </c>
      <c r="H31" s="79">
        <f t="shared" si="4"/>
        <v>0</v>
      </c>
      <c r="I31" s="318">
        <f>SUM(I8:I30)</f>
        <v>1.0304871726362444E-2</v>
      </c>
      <c r="J31" s="79">
        <f t="shared" si="4"/>
        <v>0</v>
      </c>
      <c r="K31" s="253">
        <f t="shared" si="4"/>
        <v>92645101930</v>
      </c>
      <c r="L31" s="257">
        <f t="shared" si="4"/>
        <v>0</v>
      </c>
      <c r="M31" s="253">
        <f>SUM(M8:M30)</f>
        <v>42856558124</v>
      </c>
      <c r="N31" s="257">
        <f t="shared" si="4"/>
        <v>0</v>
      </c>
      <c r="O31" s="253">
        <f t="shared" si="4"/>
        <v>135501660054</v>
      </c>
      <c r="P31" s="79">
        <f t="shared" si="4"/>
        <v>0</v>
      </c>
      <c r="Q31" s="318">
        <f>SUM(Q8:Q30)</f>
        <v>0.47955739179722762</v>
      </c>
      <c r="T31" s="297"/>
    </row>
    <row r="32" spans="1:20" ht="30" customHeight="1" thickTop="1"/>
  </sheetData>
  <mergeCells count="28">
    <mergeCell ref="A1:Q1"/>
    <mergeCell ref="A2:Q2"/>
    <mergeCell ref="A3:Q3"/>
    <mergeCell ref="A4:Q4"/>
    <mergeCell ref="G6:I6"/>
    <mergeCell ref="O6:Q6"/>
    <mergeCell ref="C5:I5"/>
    <mergeCell ref="K5:Q5"/>
    <mergeCell ref="C6:C7"/>
    <mergeCell ref="E6:E7"/>
    <mergeCell ref="K6:K7"/>
    <mergeCell ref="M6:M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3:B23"/>
    <mergeCell ref="A18:B18"/>
    <mergeCell ref="A19:B19"/>
    <mergeCell ref="A20:B20"/>
    <mergeCell ref="A21:B21"/>
    <mergeCell ref="A22:B22"/>
  </mergeCells>
  <pageMargins left="0.39" right="0.39" top="0.39" bottom="0.39" header="0" footer="0"/>
  <pageSetup scale="7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31869B"/>
    <pageSetUpPr fitToPage="1"/>
  </sheetPr>
  <dimension ref="A1:R30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28.5703125" style="12" bestFit="1" customWidth="1"/>
    <col min="2" max="2" width="0.5703125" style="12" customWidth="1"/>
    <col min="3" max="3" width="19.28515625" style="77" customWidth="1"/>
    <col min="4" max="4" width="1.28515625" style="77" customWidth="1"/>
    <col min="5" max="5" width="19.7109375" style="254" customWidth="1"/>
    <col min="6" max="6" width="1.28515625" style="254" customWidth="1"/>
    <col min="7" max="7" width="17.140625" style="254" customWidth="1"/>
    <col min="8" max="8" width="1.28515625" style="77" customWidth="1"/>
    <col min="9" max="9" width="19.28515625" style="254" customWidth="1"/>
    <col min="10" max="10" width="1.28515625" style="254" customWidth="1"/>
    <col min="11" max="11" width="19" style="254" customWidth="1"/>
    <col min="12" max="12" width="1.28515625" style="77" customWidth="1"/>
    <col min="13" max="13" width="17.7109375" style="254" customWidth="1"/>
    <col min="14" max="14" width="1.28515625" style="77" customWidth="1"/>
    <col min="15" max="15" width="16.7109375" style="254" bestFit="1" customWidth="1"/>
    <col min="16" max="16" width="1.28515625" style="77" customWidth="1"/>
    <col min="17" max="17" width="20.140625" style="77" customWidth="1"/>
    <col min="18" max="18" width="0.28515625" style="12" customWidth="1"/>
    <col min="19" max="16384" width="9.140625" style="12"/>
  </cols>
  <sheetData>
    <row r="1" spans="1:18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</row>
    <row r="2" spans="1:18" ht="30" customHeight="1">
      <c r="A2" s="343" t="s">
        <v>88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</row>
    <row r="3" spans="1:18" ht="30" customHeight="1">
      <c r="A3" s="343" t="s">
        <v>295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</row>
    <row r="4" spans="1:18" s="13" customFormat="1" ht="30" customHeight="1">
      <c r="A4" s="342" t="s">
        <v>159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</row>
    <row r="5" spans="1:18" ht="30" customHeight="1">
      <c r="C5" s="352" t="s">
        <v>99</v>
      </c>
      <c r="D5" s="352"/>
      <c r="E5" s="352"/>
      <c r="F5" s="352"/>
      <c r="G5" s="352"/>
      <c r="H5" s="352"/>
      <c r="I5" s="352"/>
      <c r="K5" s="352" t="str">
        <f>'درآمد سرمایه گذاری در سهام'!$M$5</f>
        <v>از ابتدای سال مالی تا پایان ماه</v>
      </c>
      <c r="L5" s="352"/>
      <c r="M5" s="352"/>
      <c r="N5" s="352"/>
      <c r="O5" s="352"/>
      <c r="P5" s="352"/>
      <c r="Q5" s="352"/>
    </row>
    <row r="6" spans="1:18" ht="30" customHeight="1">
      <c r="A6" s="1" t="s">
        <v>104</v>
      </c>
      <c r="B6" s="11"/>
      <c r="C6" s="60" t="s">
        <v>105</v>
      </c>
      <c r="E6" s="251" t="s">
        <v>102</v>
      </c>
      <c r="G6" s="251" t="s">
        <v>103</v>
      </c>
      <c r="I6" s="251" t="s">
        <v>12</v>
      </c>
      <c r="K6" s="251" t="s">
        <v>105</v>
      </c>
      <c r="M6" s="251" t="s">
        <v>102</v>
      </c>
      <c r="O6" s="251" t="s">
        <v>103</v>
      </c>
      <c r="Q6" s="60" t="s">
        <v>12</v>
      </c>
    </row>
    <row r="7" spans="1:18" ht="30" customHeight="1">
      <c r="A7" s="4" t="s">
        <v>233</v>
      </c>
      <c r="B7" s="4"/>
      <c r="C7" s="219">
        <f>'درآمد اوراق بهادار'!G17</f>
        <v>62960455256</v>
      </c>
      <c r="D7" s="218"/>
      <c r="E7" s="252">
        <f>'درآمد ناشی از تغییر قیمت اوراق'!I26</f>
        <v>10724733312</v>
      </c>
      <c r="F7" s="256"/>
      <c r="G7" s="252">
        <v>0</v>
      </c>
      <c r="H7" s="218"/>
      <c r="I7" s="252">
        <f>C7+E7+G7</f>
        <v>73685188568</v>
      </c>
      <c r="J7" s="256"/>
      <c r="K7" s="219">
        <f>'درآمد اوراق بهادار'!M17</f>
        <v>120438511209</v>
      </c>
      <c r="L7" s="218"/>
      <c r="M7" s="252">
        <f>'درآمد ناشی از تغییر قیمت اوراق'!Q26</f>
        <v>5604854866</v>
      </c>
      <c r="N7" s="256"/>
      <c r="O7" s="252">
        <v>-5386544</v>
      </c>
      <c r="P7" s="218"/>
      <c r="Q7" s="252">
        <f>K7+M7+O7</f>
        <v>126037979531</v>
      </c>
      <c r="R7" s="36"/>
    </row>
    <row r="8" spans="1:18" ht="30" customHeight="1">
      <c r="A8" s="4" t="s">
        <v>299</v>
      </c>
      <c r="B8" s="4"/>
      <c r="C8" s="219">
        <f>'درآمد اوراق بهادار'!G18</f>
        <v>2129849861</v>
      </c>
      <c r="D8" s="218"/>
      <c r="E8" s="252">
        <f>'درآمد ناشی از تغییر قیمت اوراق'!I27</f>
        <v>38412962</v>
      </c>
      <c r="F8" s="256"/>
      <c r="G8" s="252">
        <v>0</v>
      </c>
      <c r="H8" s="218"/>
      <c r="I8" s="252">
        <f>C8+E8+G8</f>
        <v>2168262823</v>
      </c>
      <c r="J8" s="256"/>
      <c r="K8" s="219">
        <f>'درآمد اوراق بهادار'!M18</f>
        <v>2129849861</v>
      </c>
      <c r="L8" s="218"/>
      <c r="M8" s="252">
        <f>'درآمد ناشی از تغییر قیمت اوراق'!Q27</f>
        <v>38412962</v>
      </c>
      <c r="N8" s="256"/>
      <c r="O8" s="252">
        <v>0</v>
      </c>
      <c r="P8" s="218"/>
      <c r="Q8" s="252">
        <f>K8+M8+O8</f>
        <v>2168262823</v>
      </c>
      <c r="R8" s="36"/>
    </row>
    <row r="9" spans="1:18" ht="30" customHeight="1">
      <c r="A9" s="4" t="s">
        <v>53</v>
      </c>
      <c r="B9" s="4"/>
      <c r="C9" s="219">
        <f>'درآمد اوراق بهادار'!G14</f>
        <v>0</v>
      </c>
      <c r="D9" s="218"/>
      <c r="E9" s="252">
        <v>0</v>
      </c>
      <c r="F9" s="256"/>
      <c r="G9" s="252">
        <v>0</v>
      </c>
      <c r="H9" s="218"/>
      <c r="I9" s="252">
        <f t="shared" ref="I9:I29" si="0">C9+E9+G9</f>
        <v>0</v>
      </c>
      <c r="J9" s="256"/>
      <c r="K9" s="219">
        <f>'درآمد اوراق بهادار'!M14</f>
        <v>23300660162</v>
      </c>
      <c r="L9" s="218"/>
      <c r="M9" s="252">
        <v>0</v>
      </c>
      <c r="N9" s="256"/>
      <c r="O9" s="252">
        <f>'درآمد ناشی از فروش'!Q41</f>
        <v>7816534625</v>
      </c>
      <c r="P9" s="218"/>
      <c r="Q9" s="252">
        <f t="shared" ref="Q9:Q29" si="1">K9+M9+O9</f>
        <v>31117194787</v>
      </c>
      <c r="R9" s="36"/>
    </row>
    <row r="10" spans="1:18" ht="30" customHeight="1">
      <c r="A10" s="381" t="s">
        <v>50</v>
      </c>
      <c r="B10" s="381"/>
      <c r="C10" s="219">
        <f>'درآمد اوراق بهادار'!G13</f>
        <v>10900787039</v>
      </c>
      <c r="D10" s="218"/>
      <c r="E10" s="252">
        <v>0</v>
      </c>
      <c r="F10" s="256"/>
      <c r="G10" s="252">
        <v>0</v>
      </c>
      <c r="H10" s="218"/>
      <c r="I10" s="252">
        <f t="shared" si="0"/>
        <v>10900787039</v>
      </c>
      <c r="J10" s="256"/>
      <c r="K10" s="219">
        <f>'درآمد اوراق بهادار'!M13</f>
        <v>54151589280</v>
      </c>
      <c r="L10" s="218"/>
      <c r="M10" s="252">
        <v>0</v>
      </c>
      <c r="N10" s="256"/>
      <c r="O10" s="252">
        <v>0</v>
      </c>
      <c r="P10" s="218"/>
      <c r="Q10" s="252">
        <f t="shared" si="1"/>
        <v>54151589280</v>
      </c>
      <c r="R10" s="36">
        <v>130744897279</v>
      </c>
    </row>
    <row r="11" spans="1:18" ht="30" customHeight="1">
      <c r="A11" s="381" t="s">
        <v>146</v>
      </c>
      <c r="B11" s="381"/>
      <c r="C11" s="219">
        <v>0</v>
      </c>
      <c r="D11" s="218"/>
      <c r="E11" s="252">
        <f>'درآمد ناشی از تغییر قیمت اوراق'!I38</f>
        <v>-4271680740</v>
      </c>
      <c r="F11" s="256"/>
      <c r="G11" s="252">
        <f>'درآمد ناشی از فروش'!I47</f>
        <v>2059801172</v>
      </c>
      <c r="H11" s="218"/>
      <c r="I11" s="252">
        <f t="shared" si="0"/>
        <v>-2211879568</v>
      </c>
      <c r="J11" s="256"/>
      <c r="K11" s="219">
        <v>0</v>
      </c>
      <c r="L11" s="218"/>
      <c r="M11" s="252">
        <f>'درآمد ناشی از تغییر قیمت اوراق'!Q38</f>
        <v>28909495012</v>
      </c>
      <c r="N11" s="256"/>
      <c r="O11" s="252">
        <f>'درآمد ناشی از فروش'!Q47</f>
        <v>2369381380</v>
      </c>
      <c r="P11" s="218"/>
      <c r="Q11" s="252">
        <f t="shared" si="1"/>
        <v>31278876392</v>
      </c>
      <c r="R11" s="36">
        <v>9251035768</v>
      </c>
    </row>
    <row r="12" spans="1:18" ht="30" customHeight="1">
      <c r="A12" s="381" t="s">
        <v>225</v>
      </c>
      <c r="B12" s="381"/>
      <c r="C12" s="219">
        <v>0</v>
      </c>
      <c r="D12" s="218"/>
      <c r="E12" s="252">
        <v>0</v>
      </c>
      <c r="F12" s="256"/>
      <c r="G12" s="252">
        <v>0</v>
      </c>
      <c r="H12" s="218"/>
      <c r="I12" s="252">
        <f t="shared" si="0"/>
        <v>0</v>
      </c>
      <c r="J12" s="256"/>
      <c r="K12" s="219">
        <v>0</v>
      </c>
      <c r="L12" s="218"/>
      <c r="M12" s="252">
        <v>0</v>
      </c>
      <c r="N12" s="256"/>
      <c r="O12" s="252">
        <f>'درآمد ناشی از فروش'!Q49</f>
        <v>201112293</v>
      </c>
      <c r="P12" s="218"/>
      <c r="Q12" s="252">
        <f t="shared" si="1"/>
        <v>201112293</v>
      </c>
      <c r="R12" s="36">
        <v>2252879222</v>
      </c>
    </row>
    <row r="13" spans="1:18" ht="30" customHeight="1">
      <c r="A13" s="381" t="s">
        <v>45</v>
      </c>
      <c r="B13" s="381"/>
      <c r="C13" s="219">
        <v>0</v>
      </c>
      <c r="D13" s="218"/>
      <c r="E13" s="252">
        <f>'درآمد ناشی از تغییر قیمت اوراق'!I32</f>
        <v>-592376689</v>
      </c>
      <c r="F13" s="256"/>
      <c r="G13" s="252">
        <f>'درآمد ناشی از فروش'!I36</f>
        <v>2140872185</v>
      </c>
      <c r="H13" s="218"/>
      <c r="I13" s="252">
        <f t="shared" si="0"/>
        <v>1548495496</v>
      </c>
      <c r="J13" s="256"/>
      <c r="K13" s="219">
        <v>0</v>
      </c>
      <c r="L13" s="218"/>
      <c r="M13" s="252">
        <f>'درآمد ناشی از تغییر قیمت اوراق'!Q32</f>
        <v>7953080294</v>
      </c>
      <c r="N13" s="256"/>
      <c r="O13" s="252">
        <f>'درآمد ناشی از فروش'!Q36</f>
        <v>2144219931</v>
      </c>
      <c r="P13" s="218"/>
      <c r="Q13" s="252">
        <f t="shared" si="1"/>
        <v>10097300225</v>
      </c>
      <c r="R13" s="36">
        <v>2307954944</v>
      </c>
    </row>
    <row r="14" spans="1:18" ht="30" customHeight="1">
      <c r="A14" s="381" t="s">
        <v>42</v>
      </c>
      <c r="B14" s="381"/>
      <c r="C14" s="219">
        <v>0</v>
      </c>
      <c r="D14" s="218"/>
      <c r="E14" s="252">
        <f>'درآمد ناشی از تغییر قیمت اوراق'!I31</f>
        <v>1556206850</v>
      </c>
      <c r="F14" s="256"/>
      <c r="G14" s="252">
        <f>'درآمد ناشی از فروش'!I42</f>
        <v>1533046073</v>
      </c>
      <c r="H14" s="218"/>
      <c r="I14" s="252">
        <f t="shared" si="0"/>
        <v>3089252923</v>
      </c>
      <c r="J14" s="256"/>
      <c r="K14" s="219">
        <v>0</v>
      </c>
      <c r="L14" s="218"/>
      <c r="M14" s="252">
        <f>'درآمد ناشی از تغییر قیمت اوراق'!Q31</f>
        <v>14068053048</v>
      </c>
      <c r="N14" s="256"/>
      <c r="O14" s="252">
        <f>'درآمد ناشی از فروش'!Q42</f>
        <v>1544632240</v>
      </c>
      <c r="P14" s="218"/>
      <c r="Q14" s="252">
        <f t="shared" si="1"/>
        <v>15612685288</v>
      </c>
      <c r="R14" s="36">
        <v>5727988726</v>
      </c>
    </row>
    <row r="15" spans="1:18" ht="30" customHeight="1">
      <c r="A15" s="381" t="s">
        <v>200</v>
      </c>
      <c r="B15" s="381"/>
      <c r="C15" s="219">
        <v>0</v>
      </c>
      <c r="D15" s="218"/>
      <c r="E15" s="252">
        <v>0</v>
      </c>
      <c r="F15" s="256"/>
      <c r="G15" s="252">
        <f>'درآمد ناشی از فروش'!I35</f>
        <v>3250414434</v>
      </c>
      <c r="H15" s="218"/>
      <c r="I15" s="252">
        <f t="shared" si="0"/>
        <v>3250414434</v>
      </c>
      <c r="J15" s="256"/>
      <c r="K15" s="219">
        <v>0</v>
      </c>
      <c r="L15" s="218"/>
      <c r="M15" s="252">
        <v>0</v>
      </c>
      <c r="N15" s="256"/>
      <c r="O15" s="252">
        <f>'درآمد ناشی از فروش'!Q35</f>
        <v>9521608961</v>
      </c>
      <c r="P15" s="218"/>
      <c r="Q15" s="252">
        <f t="shared" si="1"/>
        <v>9521608961</v>
      </c>
      <c r="R15" s="36">
        <v>3958477520</v>
      </c>
    </row>
    <row r="16" spans="1:18" ht="30" customHeight="1">
      <c r="A16" s="381" t="s">
        <v>106</v>
      </c>
      <c r="B16" s="381"/>
      <c r="C16" s="219">
        <v>0</v>
      </c>
      <c r="D16" s="218"/>
      <c r="E16" s="252">
        <v>0</v>
      </c>
      <c r="F16" s="256"/>
      <c r="G16" s="252">
        <v>0</v>
      </c>
      <c r="H16" s="218"/>
      <c r="I16" s="252">
        <f t="shared" si="0"/>
        <v>0</v>
      </c>
      <c r="J16" s="256"/>
      <c r="K16" s="219">
        <v>5181150</v>
      </c>
      <c r="L16" s="218"/>
      <c r="M16" s="252">
        <v>0</v>
      </c>
      <c r="N16" s="256"/>
      <c r="O16" s="252">
        <f>'درآمد ناشی از فروش'!Q48</f>
        <v>68087658</v>
      </c>
      <c r="P16" s="218"/>
      <c r="Q16" s="252">
        <f t="shared" si="1"/>
        <v>73268808</v>
      </c>
      <c r="R16" s="36">
        <v>5372821719</v>
      </c>
    </row>
    <row r="17" spans="1:18" ht="30" customHeight="1">
      <c r="A17" s="381" t="s">
        <v>107</v>
      </c>
      <c r="B17" s="381"/>
      <c r="C17" s="219">
        <v>0</v>
      </c>
      <c r="D17" s="218"/>
      <c r="E17" s="252">
        <v>0</v>
      </c>
      <c r="F17" s="256"/>
      <c r="G17" s="252">
        <f>'درآمد ناشی از فروش'!I37</f>
        <v>0</v>
      </c>
      <c r="H17" s="218"/>
      <c r="I17" s="252">
        <f t="shared" si="0"/>
        <v>0</v>
      </c>
      <c r="J17" s="256"/>
      <c r="K17" s="219">
        <v>0</v>
      </c>
      <c r="L17" s="218"/>
      <c r="M17" s="252">
        <v>0</v>
      </c>
      <c r="N17" s="256"/>
      <c r="O17" s="252">
        <f>'درآمد ناشی از فروش'!Q37</f>
        <v>1890165242</v>
      </c>
      <c r="P17" s="218"/>
      <c r="Q17" s="252">
        <f t="shared" si="1"/>
        <v>1890165242</v>
      </c>
      <c r="R17" s="36">
        <v>507917930</v>
      </c>
    </row>
    <row r="18" spans="1:18" ht="30" customHeight="1">
      <c r="A18" s="381" t="s">
        <v>279</v>
      </c>
      <c r="B18" s="381"/>
      <c r="C18" s="219">
        <f>'درآمد اوراق بهادار'!G16</f>
        <v>11396299230</v>
      </c>
      <c r="D18" s="218"/>
      <c r="E18" s="252">
        <f>'درآمد ناشی از تغییر قیمت اوراق'!I40</f>
        <v>52515300718</v>
      </c>
      <c r="F18" s="256"/>
      <c r="G18" s="252">
        <f>'درآمد ناشی از فروش'!I40</f>
        <v>-1629797</v>
      </c>
      <c r="H18" s="218"/>
      <c r="I18" s="252">
        <f t="shared" si="0"/>
        <v>63909970151</v>
      </c>
      <c r="J18" s="256"/>
      <c r="K18" s="219">
        <f>'درآمد اوراق بهادار'!M16</f>
        <v>20869649411</v>
      </c>
      <c r="L18" s="218"/>
      <c r="M18" s="252">
        <f>'درآمد ناشی از تغییر قیمت اوراق'!Q40</f>
        <v>1821155843</v>
      </c>
      <c r="N18" s="256"/>
      <c r="O18" s="252">
        <f>'درآمد ناشی از فروش'!Q40</f>
        <v>-1629797</v>
      </c>
      <c r="P18" s="218"/>
      <c r="Q18" s="252">
        <f t="shared" si="1"/>
        <v>22689175457</v>
      </c>
      <c r="R18" s="36"/>
    </row>
    <row r="19" spans="1:18" ht="30" customHeight="1">
      <c r="A19" s="381" t="s">
        <v>300</v>
      </c>
      <c r="B19" s="381"/>
      <c r="C19" s="219">
        <f>'درآمد اوراق بهادار'!G15</f>
        <v>5919609656</v>
      </c>
      <c r="D19" s="218"/>
      <c r="E19" s="252">
        <f>'درآمد ناشی از تغییر قیمت اوراق'!I37</f>
        <v>-135000000</v>
      </c>
      <c r="F19" s="256"/>
      <c r="G19" s="252">
        <v>0</v>
      </c>
      <c r="H19" s="218"/>
      <c r="I19" s="252">
        <f t="shared" si="0"/>
        <v>5784609656</v>
      </c>
      <c r="J19" s="256"/>
      <c r="K19" s="219">
        <f>'درآمد اوراق بهادار'!M15</f>
        <v>5919609656</v>
      </c>
      <c r="L19" s="218"/>
      <c r="M19" s="252">
        <f>'درآمد ناشی از تغییر قیمت اوراق'!Q37</f>
        <v>-135000000</v>
      </c>
      <c r="N19" s="256"/>
      <c r="O19" s="252">
        <v>0</v>
      </c>
      <c r="P19" s="218"/>
      <c r="Q19" s="252">
        <f t="shared" si="1"/>
        <v>5784609656</v>
      </c>
      <c r="R19" s="36"/>
    </row>
    <row r="20" spans="1:18" ht="30" customHeight="1">
      <c r="A20" s="381" t="s">
        <v>55</v>
      </c>
      <c r="B20" s="381"/>
      <c r="C20" s="219">
        <f>'درآمد اوراق بهادار'!G12</f>
        <v>1613878813</v>
      </c>
      <c r="D20" s="218"/>
      <c r="E20" s="252">
        <f>'درآمد ناشی از تغییر قیمت اوراق'!I29</f>
        <v>684825853</v>
      </c>
      <c r="F20" s="256"/>
      <c r="G20" s="252">
        <v>0</v>
      </c>
      <c r="H20" s="218"/>
      <c r="I20" s="252">
        <f t="shared" si="0"/>
        <v>2298704666</v>
      </c>
      <c r="J20" s="256"/>
      <c r="K20" s="219">
        <f>'درآمد اوراق بهادار'!M12</f>
        <v>8112881908</v>
      </c>
      <c r="L20" s="218"/>
      <c r="M20" s="252">
        <f>'درآمد ناشی از تغییر قیمت اوراق'!Q29</f>
        <v>2964412603</v>
      </c>
      <c r="N20" s="256"/>
      <c r="O20" s="252">
        <v>0</v>
      </c>
      <c r="P20" s="218"/>
      <c r="Q20" s="252">
        <f t="shared" si="1"/>
        <v>11077294511</v>
      </c>
      <c r="R20" s="36">
        <v>16962132172</v>
      </c>
    </row>
    <row r="21" spans="1:18" ht="30" customHeight="1">
      <c r="A21" s="381" t="s">
        <v>64</v>
      </c>
      <c r="B21" s="381"/>
      <c r="C21" s="219">
        <v>0</v>
      </c>
      <c r="D21" s="218"/>
      <c r="E21" s="252">
        <f>'درآمد ناشی از تغییر قیمت اوراق'!I34</f>
        <v>2990198953</v>
      </c>
      <c r="F21" s="256"/>
      <c r="G21" s="252">
        <f>'درآمد ناشی از فروش'!I45</f>
        <v>3132220004</v>
      </c>
      <c r="H21" s="218"/>
      <c r="I21" s="252">
        <f t="shared" si="0"/>
        <v>6122418957</v>
      </c>
      <c r="J21" s="256"/>
      <c r="K21" s="219">
        <v>0</v>
      </c>
      <c r="L21" s="218"/>
      <c r="M21" s="252">
        <f>'درآمد ناشی از تغییر قیمت اوراق'!Q34</f>
        <v>24533138644</v>
      </c>
      <c r="N21" s="256"/>
      <c r="O21" s="252">
        <f>'درآمد ناشی از فروش'!Q45</f>
        <v>4682363952</v>
      </c>
      <c r="P21" s="218"/>
      <c r="Q21" s="252">
        <f t="shared" si="1"/>
        <v>29215502596</v>
      </c>
      <c r="R21" s="36">
        <v>6237880423</v>
      </c>
    </row>
    <row r="22" spans="1:18" ht="30" customHeight="1">
      <c r="A22" s="381" t="s">
        <v>164</v>
      </c>
      <c r="B22" s="381"/>
      <c r="C22" s="219">
        <v>0</v>
      </c>
      <c r="D22" s="218"/>
      <c r="E22" s="252">
        <v>0</v>
      </c>
      <c r="F22" s="256"/>
      <c r="G22" s="252">
        <f>'درآمد ناشی از فروش'!I46</f>
        <v>8296552160</v>
      </c>
      <c r="H22" s="218"/>
      <c r="I22" s="252">
        <f t="shared" si="0"/>
        <v>8296552160</v>
      </c>
      <c r="J22" s="256"/>
      <c r="K22" s="219">
        <v>0</v>
      </c>
      <c r="L22" s="218"/>
      <c r="M22" s="252">
        <v>0</v>
      </c>
      <c r="N22" s="256"/>
      <c r="O22" s="252">
        <f>'درآمد ناشی از فروش'!Q46</f>
        <v>12556360978</v>
      </c>
      <c r="P22" s="218"/>
      <c r="Q22" s="252">
        <f t="shared" si="1"/>
        <v>12556360978</v>
      </c>
      <c r="R22" s="36">
        <v>4385921064</v>
      </c>
    </row>
    <row r="23" spans="1:18" ht="30" customHeight="1">
      <c r="A23" s="381" t="s">
        <v>167</v>
      </c>
      <c r="B23" s="381"/>
      <c r="C23" s="219">
        <f>'درآمد اوراق بهادار'!G7</f>
        <v>12096104427</v>
      </c>
      <c r="D23" s="218"/>
      <c r="E23" s="252">
        <v>0</v>
      </c>
      <c r="F23" s="256"/>
      <c r="G23" s="252">
        <v>0</v>
      </c>
      <c r="H23" s="218"/>
      <c r="I23" s="252">
        <f t="shared" si="0"/>
        <v>12096104427</v>
      </c>
      <c r="J23" s="256"/>
      <c r="K23" s="219">
        <f>'درآمد اوراق بهادار'!M7</f>
        <v>59700128301</v>
      </c>
      <c r="L23" s="218"/>
      <c r="M23" s="252">
        <v>0</v>
      </c>
      <c r="N23" s="256"/>
      <c r="O23" s="252">
        <v>0</v>
      </c>
      <c r="P23" s="218"/>
      <c r="Q23" s="252">
        <f t="shared" si="1"/>
        <v>59700128301</v>
      </c>
      <c r="R23" s="36">
        <v>35008347530</v>
      </c>
    </row>
    <row r="24" spans="1:18" ht="30" customHeight="1">
      <c r="A24" s="381" t="s">
        <v>165</v>
      </c>
      <c r="B24" s="381"/>
      <c r="C24" s="219">
        <f>'درآمد اوراق بهادار'!G8</f>
        <v>15073304758</v>
      </c>
      <c r="D24" s="218"/>
      <c r="E24" s="252">
        <v>0</v>
      </c>
      <c r="F24" s="256"/>
      <c r="G24" s="252">
        <v>0</v>
      </c>
      <c r="H24" s="218"/>
      <c r="I24" s="252">
        <f t="shared" si="0"/>
        <v>15073304758</v>
      </c>
      <c r="J24" s="256"/>
      <c r="K24" s="219">
        <f>'درآمد اوراق بهادار'!M8</f>
        <v>73679644935</v>
      </c>
      <c r="L24" s="218"/>
      <c r="M24" s="252">
        <v>0</v>
      </c>
      <c r="N24" s="256"/>
      <c r="O24" s="252">
        <v>0</v>
      </c>
      <c r="P24" s="218"/>
      <c r="Q24" s="252">
        <f t="shared" si="1"/>
        <v>73679644935</v>
      </c>
      <c r="R24" s="36">
        <v>46406913359</v>
      </c>
    </row>
    <row r="25" spans="1:18" ht="30" customHeight="1">
      <c r="A25" s="381" t="s">
        <v>47</v>
      </c>
      <c r="B25" s="381"/>
      <c r="C25" s="219">
        <f>'درآمد اوراق بهادار'!G9</f>
        <v>3763621917</v>
      </c>
      <c r="D25" s="218"/>
      <c r="E25" s="252">
        <v>0</v>
      </c>
      <c r="F25" s="256"/>
      <c r="G25" s="252">
        <f>'درآمد ناشی از فروش'!I39</f>
        <v>-48978618750</v>
      </c>
      <c r="H25" s="218"/>
      <c r="I25" s="252">
        <f t="shared" si="0"/>
        <v>-45214996833</v>
      </c>
      <c r="J25" s="256"/>
      <c r="K25" s="219">
        <f>'درآمد اوراق بهادار'!M9</f>
        <v>62468573558</v>
      </c>
      <c r="L25" s="218"/>
      <c r="M25" s="252">
        <v>0</v>
      </c>
      <c r="N25" s="256"/>
      <c r="O25" s="252">
        <f>'درآمد ناشی از فروش'!Q39</f>
        <v>-48978618750</v>
      </c>
      <c r="P25" s="218"/>
      <c r="Q25" s="252">
        <f t="shared" si="1"/>
        <v>13489954808</v>
      </c>
      <c r="R25" s="36">
        <v>161374645600</v>
      </c>
    </row>
    <row r="26" spans="1:18" ht="30" customHeight="1">
      <c r="A26" s="381" t="s">
        <v>61</v>
      </c>
      <c r="B26" s="381"/>
      <c r="C26" s="219">
        <f>'درآمد اوراق بهادار'!G10</f>
        <v>2173008201</v>
      </c>
      <c r="D26" s="218"/>
      <c r="E26" s="252">
        <v>0</v>
      </c>
      <c r="F26" s="256"/>
      <c r="G26" s="252">
        <v>0</v>
      </c>
      <c r="H26" s="218"/>
      <c r="I26" s="252">
        <f t="shared" si="0"/>
        <v>2173008201</v>
      </c>
      <c r="J26" s="256"/>
      <c r="K26" s="219">
        <f>'درآمد اوراق بهادار'!M10</f>
        <v>27779491118</v>
      </c>
      <c r="L26" s="218"/>
      <c r="M26" s="252">
        <v>0</v>
      </c>
      <c r="N26" s="256"/>
      <c r="O26" s="252">
        <v>0</v>
      </c>
      <c r="P26" s="218"/>
      <c r="Q26" s="252">
        <f t="shared" si="1"/>
        <v>27779491118</v>
      </c>
      <c r="R26" s="36">
        <v>56361067307</v>
      </c>
    </row>
    <row r="27" spans="1:18" ht="30" customHeight="1">
      <c r="A27" s="381" t="s">
        <v>59</v>
      </c>
      <c r="B27" s="381"/>
      <c r="C27" s="219">
        <f>'درآمد اوراق بهادار'!G11</f>
        <v>673817552</v>
      </c>
      <c r="D27" s="218"/>
      <c r="E27" s="252">
        <f>'درآمد ناشی از تغییر قیمت اوراق'!I30</f>
        <v>1</v>
      </c>
      <c r="F27" s="256"/>
      <c r="G27" s="252">
        <f>'درآمد ناشی از فروش'!I50</f>
        <v>0</v>
      </c>
      <c r="H27" s="218"/>
      <c r="I27" s="252">
        <f t="shared" si="0"/>
        <v>673817553</v>
      </c>
      <c r="J27" s="256"/>
      <c r="K27" s="219">
        <f>'درآمد اوراق بهادار'!M11</f>
        <v>4555372057</v>
      </c>
      <c r="L27" s="218"/>
      <c r="M27" s="252">
        <f>'درآمد ناشی از تغییر قیمت اوراق'!Q30</f>
        <v>766718008</v>
      </c>
      <c r="N27" s="256"/>
      <c r="O27" s="252">
        <f>'درآمد ناشی از فروش'!Q50</f>
        <v>304944719</v>
      </c>
      <c r="P27" s="218"/>
      <c r="Q27" s="252">
        <f t="shared" si="1"/>
        <v>5627034784</v>
      </c>
      <c r="R27" s="36">
        <v>18809023283</v>
      </c>
    </row>
    <row r="28" spans="1:18" ht="30" customHeight="1">
      <c r="A28" s="381" t="s">
        <v>40</v>
      </c>
      <c r="B28" s="381"/>
      <c r="C28" s="219">
        <v>0</v>
      </c>
      <c r="D28" s="218"/>
      <c r="E28" s="252">
        <f>'درآمد ناشی از تغییر قیمت اوراق'!I35</f>
        <v>-284872526</v>
      </c>
      <c r="F28" s="256"/>
      <c r="G28" s="252">
        <f>'درآمد ناشی از فروش'!I44</f>
        <v>1027139710</v>
      </c>
      <c r="H28" s="218"/>
      <c r="I28" s="252">
        <f t="shared" si="0"/>
        <v>742267184</v>
      </c>
      <c r="J28" s="256"/>
      <c r="K28" s="219">
        <v>0</v>
      </c>
      <c r="L28" s="218"/>
      <c r="M28" s="252">
        <f>'درآمد ناشی از تغییر قیمت اوراق'!Q35</f>
        <v>33877869802</v>
      </c>
      <c r="N28" s="256"/>
      <c r="O28" s="252">
        <f>'درآمد ناشی از فروش'!Q44</f>
        <v>1689670305</v>
      </c>
      <c r="P28" s="218"/>
      <c r="Q28" s="252">
        <f t="shared" si="1"/>
        <v>35567540107</v>
      </c>
      <c r="R28" s="36">
        <v>10108691348</v>
      </c>
    </row>
    <row r="29" spans="1:18" ht="30" customHeight="1">
      <c r="A29" s="381" t="s">
        <v>36</v>
      </c>
      <c r="B29" s="381"/>
      <c r="C29" s="219">
        <v>0</v>
      </c>
      <c r="D29" s="218"/>
      <c r="E29" s="252">
        <f>'درآمد ناشی از تغییر قیمت اوراق'!I36</f>
        <v>-1865029068</v>
      </c>
      <c r="F29" s="256"/>
      <c r="G29" s="252">
        <f>'درآمد ناشی از فروش'!I43</f>
        <v>4278232226</v>
      </c>
      <c r="H29" s="218"/>
      <c r="I29" s="252">
        <f t="shared" si="0"/>
        <v>2413203158</v>
      </c>
      <c r="J29" s="256"/>
      <c r="K29" s="219">
        <v>0</v>
      </c>
      <c r="L29" s="218"/>
      <c r="M29" s="252">
        <f>'درآمد ناشی از تغییر قیمت اوراق'!Q36</f>
        <v>31503229481</v>
      </c>
      <c r="N29" s="256"/>
      <c r="O29" s="252">
        <f>'درآمد ناشی از فروش'!Q43</f>
        <v>5114603567</v>
      </c>
      <c r="P29" s="218"/>
      <c r="Q29" s="252">
        <f t="shared" si="1"/>
        <v>36617833048</v>
      </c>
      <c r="R29" s="36">
        <v>2439780297</v>
      </c>
    </row>
    <row r="30" spans="1:18" s="22" customFormat="1" ht="30" customHeight="1" thickBot="1">
      <c r="A30" s="11" t="s">
        <v>12</v>
      </c>
      <c r="B30" s="11"/>
      <c r="C30" s="220">
        <f>SUM(C7:C29)</f>
        <v>128700736710</v>
      </c>
      <c r="D30" s="221"/>
      <c r="E30" s="255">
        <f>SUM(E7:E29)</f>
        <v>61360719626</v>
      </c>
      <c r="F30" s="257"/>
      <c r="G30" s="253">
        <f>SUM(G7:G29)</f>
        <v>-23261970583</v>
      </c>
      <c r="H30" s="221"/>
      <c r="I30" s="253">
        <f>SUM(I7:I29)</f>
        <v>166799485753</v>
      </c>
      <c r="J30" s="257"/>
      <c r="K30" s="253">
        <f>SUM(K7:K29)</f>
        <v>463111142606</v>
      </c>
      <c r="L30" s="221"/>
      <c r="M30" s="255">
        <f>SUM(M7:M29)</f>
        <v>151905420563</v>
      </c>
      <c r="N30" s="221"/>
      <c r="O30" s="253">
        <f>SUM(O7:O29)</f>
        <v>918050760</v>
      </c>
      <c r="P30" s="221"/>
      <c r="Q30" s="220">
        <f>SUM(Q7:Q29)</f>
        <v>615934613929</v>
      </c>
    </row>
  </sheetData>
  <mergeCells count="26">
    <mergeCell ref="A28:B28"/>
    <mergeCell ref="A29:B29"/>
    <mergeCell ref="A26:B26"/>
    <mergeCell ref="A27:B27"/>
    <mergeCell ref="A20:B20"/>
    <mergeCell ref="A21:B21"/>
    <mergeCell ref="A22:B22"/>
    <mergeCell ref="A23:B23"/>
    <mergeCell ref="A24:B24"/>
    <mergeCell ref="A14:B14"/>
    <mergeCell ref="A15:B15"/>
    <mergeCell ref="A16:B16"/>
    <mergeCell ref="A17:B17"/>
    <mergeCell ref="A25:B25"/>
    <mergeCell ref="A18:B18"/>
    <mergeCell ref="A19:B19"/>
    <mergeCell ref="A10:B10"/>
    <mergeCell ref="A11:B11"/>
    <mergeCell ref="A12:B12"/>
    <mergeCell ref="A13:B13"/>
    <mergeCell ref="A1:Q1"/>
    <mergeCell ref="A2:Q2"/>
    <mergeCell ref="A3:Q3"/>
    <mergeCell ref="C5:I5"/>
    <mergeCell ref="K5:Q5"/>
    <mergeCell ref="A4:Q4"/>
  </mergeCells>
  <pageMargins left="0.39" right="0.39" top="0.39" bottom="0.39" header="0" footer="0"/>
  <pageSetup scale="7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-0.249977111117893"/>
    <pageSetUpPr fitToPage="1"/>
  </sheetPr>
  <dimension ref="A1:M52"/>
  <sheetViews>
    <sheetView rightToLeft="1" view="pageBreakPreview" zoomScale="112" zoomScaleNormal="100" zoomScaleSheetLayoutView="112" workbookViewId="0">
      <selection activeCell="G1" sqref="G1"/>
    </sheetView>
  </sheetViews>
  <sheetFormatPr defaultRowHeight="30" customHeight="1"/>
  <cols>
    <col min="1" max="1" width="6.5703125" style="12" bestFit="1" customWidth="1"/>
    <col min="2" max="2" width="51.28515625" style="12" customWidth="1"/>
    <col min="3" max="3" width="1.140625" style="12" customWidth="1"/>
    <col min="4" max="4" width="19.5703125" style="62" customWidth="1"/>
    <col min="5" max="5" width="1.28515625" style="14" customWidth="1"/>
    <col min="6" max="6" width="26" style="14" customWidth="1"/>
    <col min="7" max="7" width="1.28515625" style="12" customWidth="1"/>
    <col min="8" max="8" width="0.28515625" style="12" customWidth="1"/>
    <col min="9" max="11" width="9.140625" style="12"/>
    <col min="12" max="12" width="65.28515625" style="68" customWidth="1"/>
    <col min="13" max="13" width="15.42578125" style="68" customWidth="1"/>
    <col min="14" max="16384" width="9.140625" style="12"/>
  </cols>
  <sheetData>
    <row r="1" spans="1:13" ht="30" customHeight="1">
      <c r="A1" s="343" t="s">
        <v>0</v>
      </c>
      <c r="B1" s="343"/>
      <c r="C1" s="343"/>
      <c r="D1" s="343"/>
      <c r="E1" s="343"/>
      <c r="F1" s="343"/>
      <c r="G1" s="18"/>
      <c r="L1" s="63"/>
      <c r="M1" s="63"/>
    </row>
    <row r="2" spans="1:13" ht="30" customHeight="1">
      <c r="A2" s="343" t="s">
        <v>88</v>
      </c>
      <c r="B2" s="343"/>
      <c r="C2" s="343"/>
      <c r="D2" s="343"/>
      <c r="E2" s="343"/>
      <c r="F2" s="343"/>
      <c r="G2" s="18"/>
      <c r="L2" s="64"/>
      <c r="M2" s="65"/>
    </row>
    <row r="3" spans="1:13" ht="30" customHeight="1">
      <c r="A3" s="343" t="s">
        <v>295</v>
      </c>
      <c r="B3" s="343"/>
      <c r="C3" s="343"/>
      <c r="D3" s="343"/>
      <c r="E3" s="343"/>
      <c r="F3" s="343"/>
      <c r="G3" s="18"/>
      <c r="L3" s="66"/>
      <c r="M3" s="67"/>
    </row>
    <row r="4" spans="1:13" s="13" customFormat="1" ht="30" customHeight="1">
      <c r="A4" s="342" t="s">
        <v>160</v>
      </c>
      <c r="B4" s="342"/>
      <c r="C4" s="342"/>
      <c r="D4" s="342"/>
      <c r="E4" s="342"/>
      <c r="F4" s="342"/>
      <c r="G4" s="16"/>
      <c r="L4" s="66"/>
      <c r="M4" s="67"/>
    </row>
    <row r="5" spans="1:13" ht="34.5" customHeight="1">
      <c r="D5" s="60" t="s">
        <v>99</v>
      </c>
      <c r="F5" s="5" t="str">
        <f>'درآمد سرمایه گذاری در سهام'!$M$5</f>
        <v>از ابتدای سال مالی تا پایان ماه</v>
      </c>
      <c r="G5" s="18"/>
      <c r="L5" s="66"/>
      <c r="M5" s="67"/>
    </row>
    <row r="6" spans="1:13" ht="29.25" customHeight="1">
      <c r="A6" s="344" t="s">
        <v>116</v>
      </c>
      <c r="B6" s="344"/>
      <c r="D6" s="61" t="s">
        <v>132</v>
      </c>
      <c r="F6" s="6" t="s">
        <v>162</v>
      </c>
      <c r="L6" s="66"/>
      <c r="M6" s="67"/>
    </row>
    <row r="7" spans="1:13" ht="30" customHeight="1">
      <c r="A7" s="382" t="s">
        <v>77</v>
      </c>
      <c r="B7" s="382"/>
      <c r="D7" s="183">
        <v>29916</v>
      </c>
      <c r="E7" s="183"/>
      <c r="F7" s="184">
        <v>174296</v>
      </c>
      <c r="G7" s="32"/>
      <c r="L7" s="66"/>
      <c r="M7" s="67"/>
    </row>
    <row r="8" spans="1:13" ht="30" customHeight="1">
      <c r="A8" s="381" t="s">
        <v>183</v>
      </c>
      <c r="B8" s="381"/>
      <c r="D8" s="183">
        <v>45785</v>
      </c>
      <c r="E8" s="183"/>
      <c r="F8" s="183">
        <v>93968</v>
      </c>
      <c r="G8" s="32"/>
      <c r="L8" s="66"/>
      <c r="M8" s="67"/>
    </row>
    <row r="9" spans="1:13" ht="30" customHeight="1">
      <c r="A9" s="381" t="s">
        <v>78</v>
      </c>
      <c r="B9" s="381"/>
      <c r="D9" s="183">
        <v>3831586085</v>
      </c>
      <c r="E9" s="183"/>
      <c r="F9" s="183">
        <v>11220308745</v>
      </c>
      <c r="G9" s="32"/>
      <c r="L9" s="66"/>
      <c r="M9" s="67"/>
    </row>
    <row r="10" spans="1:13" ht="30" customHeight="1">
      <c r="A10" s="395" t="s">
        <v>229</v>
      </c>
      <c r="B10" s="395"/>
      <c r="D10" s="183">
        <v>7616</v>
      </c>
      <c r="E10" s="183"/>
      <c r="F10" s="183">
        <v>36996</v>
      </c>
      <c r="G10" s="32"/>
      <c r="L10" s="66"/>
      <c r="M10" s="67"/>
    </row>
    <row r="11" spans="1:13" ht="30" customHeight="1">
      <c r="A11" s="381" t="s">
        <v>80</v>
      </c>
      <c r="B11" s="381"/>
      <c r="D11" s="183">
        <v>0</v>
      </c>
      <c r="E11" s="183"/>
      <c r="F11" s="183">
        <v>200482</v>
      </c>
      <c r="G11" s="32"/>
      <c r="L11" s="66"/>
      <c r="M11" s="67"/>
    </row>
    <row r="12" spans="1:13" ht="30" customHeight="1">
      <c r="A12" s="381" t="s">
        <v>81</v>
      </c>
      <c r="B12" s="381"/>
      <c r="D12" s="183">
        <v>31641</v>
      </c>
      <c r="E12" s="183"/>
      <c r="F12" s="183">
        <v>156247</v>
      </c>
      <c r="G12" s="32"/>
      <c r="L12" s="66"/>
      <c r="M12" s="67"/>
    </row>
    <row r="13" spans="1:13" ht="30" customHeight="1">
      <c r="A13" s="381" t="s">
        <v>82</v>
      </c>
      <c r="B13" s="381"/>
      <c r="D13" s="183">
        <v>8085</v>
      </c>
      <c r="E13" s="183"/>
      <c r="F13" s="183">
        <v>39311</v>
      </c>
      <c r="G13" s="32"/>
      <c r="L13" s="66"/>
      <c r="M13" s="67"/>
    </row>
    <row r="14" spans="1:13" ht="30" customHeight="1">
      <c r="A14" s="381" t="s">
        <v>83</v>
      </c>
      <c r="B14" s="381"/>
      <c r="D14" s="183">
        <v>83543</v>
      </c>
      <c r="E14" s="183"/>
      <c r="F14" s="183">
        <v>405691</v>
      </c>
      <c r="G14" s="32"/>
      <c r="L14" s="66"/>
      <c r="M14" s="67"/>
    </row>
    <row r="15" spans="1:13" ht="30" customHeight="1">
      <c r="A15" s="381" t="s">
        <v>84</v>
      </c>
      <c r="B15" s="381"/>
      <c r="D15" s="183">
        <v>9943</v>
      </c>
      <c r="E15" s="183"/>
      <c r="F15" s="183">
        <v>48342</v>
      </c>
      <c r="G15" s="32"/>
    </row>
    <row r="16" spans="1:13" ht="30" customHeight="1">
      <c r="A16" s="381" t="s">
        <v>85</v>
      </c>
      <c r="B16" s="381"/>
      <c r="D16" s="183">
        <v>30699</v>
      </c>
      <c r="E16" s="183"/>
      <c r="F16" s="183">
        <v>149693</v>
      </c>
      <c r="G16" s="32"/>
    </row>
    <row r="17" spans="1:6" ht="30" customHeight="1">
      <c r="A17" s="381" t="s">
        <v>86</v>
      </c>
      <c r="B17" s="381"/>
      <c r="D17" s="183">
        <v>57417</v>
      </c>
      <c r="E17" s="183"/>
      <c r="F17" s="183">
        <v>172753</v>
      </c>
    </row>
    <row r="18" spans="1:6" ht="30" customHeight="1">
      <c r="A18" s="381" t="s">
        <v>87</v>
      </c>
      <c r="B18" s="381"/>
      <c r="D18" s="183">
        <v>32562</v>
      </c>
      <c r="E18" s="183"/>
      <c r="F18" s="183">
        <v>207787</v>
      </c>
    </row>
    <row r="19" spans="1:6" ht="30" customHeight="1">
      <c r="A19" s="381" t="s">
        <v>184</v>
      </c>
      <c r="B19" s="381"/>
      <c r="D19" s="183">
        <v>0</v>
      </c>
      <c r="E19" s="183"/>
      <c r="F19" s="183">
        <v>4974058975</v>
      </c>
    </row>
    <row r="20" spans="1:6" ht="30" customHeight="1">
      <c r="A20" s="381" t="s">
        <v>185</v>
      </c>
      <c r="B20" s="381"/>
      <c r="D20" s="183">
        <v>55741</v>
      </c>
      <c r="E20" s="183"/>
      <c r="F20" s="183">
        <v>228661</v>
      </c>
    </row>
    <row r="21" spans="1:6" ht="30" customHeight="1">
      <c r="A21" s="381" t="s">
        <v>186</v>
      </c>
      <c r="B21" s="381"/>
      <c r="D21" s="183">
        <v>0</v>
      </c>
      <c r="E21" s="183"/>
      <c r="F21" s="183">
        <v>4167529144</v>
      </c>
    </row>
    <row r="22" spans="1:6" ht="30" customHeight="1">
      <c r="A22" s="381" t="s">
        <v>187</v>
      </c>
      <c r="B22" s="381"/>
      <c r="D22" s="183">
        <v>0</v>
      </c>
      <c r="E22" s="183"/>
      <c r="F22" s="183">
        <v>14879127310</v>
      </c>
    </row>
    <row r="23" spans="1:6" ht="30" customHeight="1">
      <c r="A23" s="381" t="s">
        <v>188</v>
      </c>
      <c r="B23" s="381"/>
      <c r="D23" s="183">
        <v>0</v>
      </c>
      <c r="E23" s="183"/>
      <c r="F23" s="183">
        <v>26373333317</v>
      </c>
    </row>
    <row r="24" spans="1:6" ht="30" customHeight="1">
      <c r="A24" s="381" t="s">
        <v>189</v>
      </c>
      <c r="B24" s="381"/>
      <c r="D24" s="183">
        <v>0</v>
      </c>
      <c r="E24" s="183"/>
      <c r="F24" s="183">
        <v>3943420568</v>
      </c>
    </row>
    <row r="25" spans="1:6" ht="30" customHeight="1">
      <c r="A25" s="381" t="s">
        <v>190</v>
      </c>
      <c r="B25" s="381"/>
      <c r="D25" s="183">
        <v>0</v>
      </c>
      <c r="E25" s="183"/>
      <c r="F25" s="183">
        <v>10053871110</v>
      </c>
    </row>
    <row r="26" spans="1:6" ht="30" customHeight="1">
      <c r="A26" s="381" t="s">
        <v>191</v>
      </c>
      <c r="B26" s="381"/>
      <c r="D26" s="183">
        <v>0</v>
      </c>
      <c r="E26" s="183"/>
      <c r="F26" s="183">
        <v>7789499355</v>
      </c>
    </row>
    <row r="27" spans="1:6" ht="30" customHeight="1">
      <c r="A27" s="381" t="s">
        <v>192</v>
      </c>
      <c r="B27" s="381"/>
      <c r="D27" s="183">
        <v>0</v>
      </c>
      <c r="E27" s="183"/>
      <c r="F27" s="183">
        <v>8378017555</v>
      </c>
    </row>
    <row r="28" spans="1:6" ht="30" customHeight="1">
      <c r="A28" s="381" t="s">
        <v>193</v>
      </c>
      <c r="B28" s="381"/>
      <c r="D28" s="183">
        <v>0</v>
      </c>
      <c r="E28" s="183"/>
      <c r="F28" s="183">
        <v>8576502695</v>
      </c>
    </row>
    <row r="29" spans="1:6" ht="30" customHeight="1">
      <c r="A29" s="381" t="s">
        <v>194</v>
      </c>
      <c r="B29" s="381"/>
      <c r="D29" s="183">
        <v>0</v>
      </c>
      <c r="E29" s="23"/>
      <c r="F29" s="183">
        <v>6987983305</v>
      </c>
    </row>
    <row r="30" spans="1:6" ht="30" customHeight="1">
      <c r="A30" s="395" t="s">
        <v>250</v>
      </c>
      <c r="B30" s="395"/>
      <c r="D30" s="183">
        <v>2017844</v>
      </c>
      <c r="E30" s="23"/>
      <c r="F30" s="183">
        <v>2244114</v>
      </c>
    </row>
    <row r="31" spans="1:6" ht="30" customHeight="1">
      <c r="A31" s="395" t="s">
        <v>207</v>
      </c>
      <c r="B31" s="395"/>
      <c r="D31" s="183">
        <v>0</v>
      </c>
      <c r="E31" s="23"/>
      <c r="F31" s="183">
        <v>31804648568</v>
      </c>
    </row>
    <row r="32" spans="1:6" ht="30" customHeight="1">
      <c r="A32" s="395" t="s">
        <v>208</v>
      </c>
      <c r="B32" s="395"/>
      <c r="D32" s="183">
        <v>0</v>
      </c>
      <c r="E32" s="23"/>
      <c r="F32" s="183">
        <v>11739714752</v>
      </c>
    </row>
    <row r="33" spans="1:6" ht="30" customHeight="1">
      <c r="A33" s="395" t="s">
        <v>209</v>
      </c>
      <c r="B33" s="395"/>
      <c r="D33" s="183">
        <v>0</v>
      </c>
      <c r="E33" s="23"/>
      <c r="F33" s="183">
        <v>18017336552</v>
      </c>
    </row>
    <row r="34" spans="1:6" ht="30" customHeight="1">
      <c r="A34" s="395" t="s">
        <v>210</v>
      </c>
      <c r="B34" s="395"/>
      <c r="D34" s="183">
        <v>0</v>
      </c>
      <c r="E34" s="23"/>
      <c r="F34" s="183">
        <v>8302169548</v>
      </c>
    </row>
    <row r="35" spans="1:6" ht="30" customHeight="1">
      <c r="A35" s="395" t="s">
        <v>211</v>
      </c>
      <c r="B35" s="395"/>
      <c r="D35" s="183">
        <v>12484931506</v>
      </c>
      <c r="E35" s="23"/>
      <c r="F35" s="183">
        <v>62022673495</v>
      </c>
    </row>
    <row r="36" spans="1:6" ht="30" customHeight="1">
      <c r="A36" s="395" t="s">
        <v>245</v>
      </c>
      <c r="B36" s="395"/>
      <c r="D36" s="183">
        <v>5495890393</v>
      </c>
      <c r="E36" s="23"/>
      <c r="F36" s="183">
        <v>44070720075</v>
      </c>
    </row>
    <row r="37" spans="1:6" ht="30" customHeight="1">
      <c r="A37" s="395" t="s">
        <v>246</v>
      </c>
      <c r="B37" s="395"/>
      <c r="D37" s="183">
        <v>16193502855</v>
      </c>
      <c r="E37" s="23"/>
      <c r="F37" s="183">
        <v>52935455829</v>
      </c>
    </row>
    <row r="38" spans="1:6" ht="30" customHeight="1">
      <c r="A38" s="395" t="s">
        <v>247</v>
      </c>
      <c r="B38" s="395"/>
      <c r="D38" s="183">
        <v>6263698614</v>
      </c>
      <c r="E38" s="23"/>
      <c r="F38" s="183">
        <v>23224155946</v>
      </c>
    </row>
    <row r="39" spans="1:6" ht="30" customHeight="1">
      <c r="A39" s="395" t="s">
        <v>248</v>
      </c>
      <c r="B39" s="395"/>
      <c r="D39" s="183">
        <v>3868460271</v>
      </c>
      <c r="E39" s="23"/>
      <c r="F39" s="183">
        <v>20652564179</v>
      </c>
    </row>
    <row r="40" spans="1:6" ht="30" customHeight="1">
      <c r="A40" s="395" t="s">
        <v>243</v>
      </c>
      <c r="B40" s="395"/>
      <c r="D40" s="183">
        <v>65069</v>
      </c>
      <c r="E40" s="23"/>
      <c r="F40" s="183">
        <v>150900</v>
      </c>
    </row>
    <row r="41" spans="1:6" ht="30" customHeight="1">
      <c r="A41" s="395" t="s">
        <v>251</v>
      </c>
      <c r="B41" s="395"/>
      <c r="D41" s="183">
        <v>11208668782</v>
      </c>
      <c r="E41" s="23"/>
      <c r="F41" s="183">
        <v>63930093406</v>
      </c>
    </row>
    <row r="42" spans="1:6" ht="30" customHeight="1">
      <c r="A42" s="395" t="s">
        <v>249</v>
      </c>
      <c r="B42" s="395"/>
      <c r="D42" s="183">
        <v>0</v>
      </c>
      <c r="E42" s="23"/>
      <c r="F42" s="183">
        <v>1711757956</v>
      </c>
    </row>
    <row r="43" spans="1:6" ht="30" customHeight="1">
      <c r="A43" s="395" t="s">
        <v>271</v>
      </c>
      <c r="B43" s="395"/>
      <c r="D43" s="183">
        <v>7771232861</v>
      </c>
      <c r="E43" s="23"/>
      <c r="F43" s="183">
        <v>17046575308</v>
      </c>
    </row>
    <row r="44" spans="1:6" ht="30" customHeight="1">
      <c r="A44" s="395" t="s">
        <v>272</v>
      </c>
      <c r="B44" s="395"/>
      <c r="D44" s="183">
        <v>7771232861</v>
      </c>
      <c r="E44" s="23"/>
      <c r="F44" s="183">
        <v>16545205446</v>
      </c>
    </row>
    <row r="45" spans="1:6" ht="30" customHeight="1">
      <c r="A45" s="381" t="s">
        <v>284</v>
      </c>
      <c r="B45" s="381"/>
      <c r="D45" s="183">
        <v>12697260271</v>
      </c>
      <c r="E45" s="23"/>
      <c r="F45" s="183">
        <v>21298630132</v>
      </c>
    </row>
    <row r="46" spans="1:6" ht="30" customHeight="1">
      <c r="A46" s="381" t="s">
        <v>285</v>
      </c>
      <c r="B46" s="381"/>
      <c r="D46" s="183">
        <v>2849452048</v>
      </c>
      <c r="E46" s="23"/>
      <c r="F46" s="183">
        <v>4136301360</v>
      </c>
    </row>
    <row r="47" spans="1:6" ht="30" customHeight="1">
      <c r="A47" s="381" t="s">
        <v>286</v>
      </c>
      <c r="B47" s="381"/>
      <c r="D47" s="183">
        <v>5078904096</v>
      </c>
      <c r="E47" s="23"/>
      <c r="F47" s="183">
        <v>6389589024</v>
      </c>
    </row>
    <row r="48" spans="1:6" ht="30" customHeight="1">
      <c r="A48" s="381" t="s">
        <v>287</v>
      </c>
      <c r="B48" s="381"/>
      <c r="D48" s="183">
        <v>5180821897</v>
      </c>
      <c r="E48" s="23"/>
      <c r="F48" s="183">
        <v>6517808193</v>
      </c>
    </row>
    <row r="49" spans="1:6" ht="30" customHeight="1">
      <c r="A49" s="381" t="s">
        <v>309</v>
      </c>
      <c r="B49" s="381"/>
      <c r="D49" s="183">
        <v>10191780816</v>
      </c>
      <c r="E49" s="23"/>
      <c r="F49" s="183">
        <v>10191780816</v>
      </c>
    </row>
    <row r="50" spans="1:6" ht="30" customHeight="1">
      <c r="A50" s="381" t="s">
        <v>310</v>
      </c>
      <c r="B50" s="381"/>
      <c r="D50" s="338">
        <v>1283506848</v>
      </c>
      <c r="E50" s="23"/>
      <c r="F50" s="338">
        <v>1283506848</v>
      </c>
    </row>
    <row r="51" spans="1:6" ht="30" customHeight="1" thickBot="1">
      <c r="A51" s="343" t="s">
        <v>12</v>
      </c>
      <c r="B51" s="343"/>
      <c r="C51" s="22"/>
      <c r="D51" s="189">
        <f>SUM(D7:D50)</f>
        <v>112173406065</v>
      </c>
      <c r="E51" s="25"/>
      <c r="F51" s="189">
        <f>SUM(F7:F50)</f>
        <v>529168648753</v>
      </c>
    </row>
    <row r="52" spans="1:6" ht="30" customHeight="1" thickTop="1"/>
  </sheetData>
  <mergeCells count="50">
    <mergeCell ref="A51:B51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1:B41"/>
    <mergeCell ref="A42:B42"/>
    <mergeCell ref="A49:B49"/>
    <mergeCell ref="A50:B50"/>
    <mergeCell ref="A40:B40"/>
    <mergeCell ref="A43:B43"/>
    <mergeCell ref="A48:B48"/>
    <mergeCell ref="A44:B44"/>
    <mergeCell ref="A26:B26"/>
    <mergeCell ref="A27:B27"/>
    <mergeCell ref="A45:B45"/>
    <mergeCell ref="A46:B46"/>
    <mergeCell ref="A47:B47"/>
    <mergeCell ref="A30:B30"/>
    <mergeCell ref="A25:B25"/>
    <mergeCell ref="A28:B28"/>
    <mergeCell ref="A29:B29"/>
    <mergeCell ref="A1:F1"/>
    <mergeCell ref="A2:F2"/>
    <mergeCell ref="A3:F3"/>
    <mergeCell ref="A7:B7"/>
    <mergeCell ref="A8:B8"/>
    <mergeCell ref="A4:F4"/>
    <mergeCell ref="A6:B6"/>
    <mergeCell ref="A9:B9"/>
    <mergeCell ref="A10:B10"/>
    <mergeCell ref="A11:B11"/>
    <mergeCell ref="A12:B12"/>
    <mergeCell ref="A13:B13"/>
    <mergeCell ref="A14:B14"/>
    <mergeCell ref="A23:B23"/>
    <mergeCell ref="A24:B24"/>
    <mergeCell ref="A17:B17"/>
    <mergeCell ref="A16:B16"/>
    <mergeCell ref="A15:B15"/>
    <mergeCell ref="A18:B18"/>
    <mergeCell ref="A19:B19"/>
    <mergeCell ref="A20:B20"/>
    <mergeCell ref="A21:B21"/>
    <mergeCell ref="A22:B22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  <pageSetUpPr fitToPage="1"/>
  </sheetPr>
  <dimension ref="A1:I11"/>
  <sheetViews>
    <sheetView rightToLeft="1" view="pageBreakPreview" zoomScaleNormal="100" zoomScaleSheetLayoutView="100" workbookViewId="0">
      <selection activeCell="H1" sqref="H1"/>
    </sheetView>
  </sheetViews>
  <sheetFormatPr defaultRowHeight="30" customHeight="1"/>
  <cols>
    <col min="1" max="1" width="5.140625" style="12" customWidth="1"/>
    <col min="2" max="2" width="41.5703125" style="12" customWidth="1"/>
    <col min="3" max="3" width="1.28515625" style="12" customWidth="1"/>
    <col min="4" max="4" width="19.42578125" style="54" customWidth="1"/>
    <col min="5" max="5" width="1.28515625" style="54" customWidth="1"/>
    <col min="6" max="6" width="24.7109375" style="54" customWidth="1"/>
    <col min="7" max="7" width="0.28515625" style="12" customWidth="1"/>
    <col min="8" max="8" width="12.7109375" style="12" bestFit="1" customWidth="1"/>
    <col min="9" max="9" width="14.140625" style="12" bestFit="1" customWidth="1"/>
    <col min="10" max="16384" width="9.140625" style="12"/>
  </cols>
  <sheetData>
    <row r="1" spans="1:9" ht="30" customHeight="1">
      <c r="A1" s="343" t="s">
        <v>0</v>
      </c>
      <c r="B1" s="343"/>
      <c r="C1" s="343"/>
      <c r="D1" s="343"/>
      <c r="E1" s="343"/>
      <c r="F1" s="343"/>
    </row>
    <row r="2" spans="1:9" ht="30" customHeight="1">
      <c r="A2" s="343" t="s">
        <v>88</v>
      </c>
      <c r="B2" s="343"/>
      <c r="C2" s="343"/>
      <c r="D2" s="343"/>
      <c r="E2" s="343"/>
      <c r="F2" s="343"/>
    </row>
    <row r="3" spans="1:9" ht="30" customHeight="1">
      <c r="A3" s="343" t="s">
        <v>295</v>
      </c>
      <c r="B3" s="343"/>
      <c r="C3" s="343"/>
      <c r="D3" s="343"/>
      <c r="E3" s="343"/>
      <c r="F3" s="343"/>
    </row>
    <row r="4" spans="1:9" s="13" customFormat="1" ht="30" customHeight="1">
      <c r="A4" s="342" t="s">
        <v>161</v>
      </c>
      <c r="B4" s="342"/>
      <c r="C4" s="342"/>
      <c r="D4" s="342"/>
      <c r="E4" s="342"/>
      <c r="F4" s="342"/>
    </row>
    <row r="5" spans="1:9" ht="30" customHeight="1">
      <c r="D5" s="60" t="s">
        <v>99</v>
      </c>
      <c r="F5" s="83" t="str">
        <f>'درآمد سرمایه گذاری در سهام'!$M$5</f>
        <v>از ابتدای سال مالی تا پایان ماه</v>
      </c>
    </row>
    <row r="6" spans="1:9" ht="30" customHeight="1">
      <c r="A6" s="344" t="s">
        <v>98</v>
      </c>
      <c r="B6" s="344"/>
      <c r="D6" s="81" t="s">
        <v>74</v>
      </c>
      <c r="F6" s="81" t="s">
        <v>74</v>
      </c>
    </row>
    <row r="7" spans="1:9" ht="30" customHeight="1">
      <c r="A7" s="382" t="s">
        <v>98</v>
      </c>
      <c r="B7" s="382"/>
      <c r="D7" s="42">
        <v>7827</v>
      </c>
      <c r="E7" s="77"/>
      <c r="F7" s="42">
        <v>115746132</v>
      </c>
    </row>
    <row r="8" spans="1:9" ht="30" customHeight="1">
      <c r="A8" s="381" t="s">
        <v>117</v>
      </c>
      <c r="B8" s="381"/>
      <c r="D8" s="42">
        <v>0</v>
      </c>
      <c r="E8" s="77"/>
      <c r="F8" s="42">
        <v>291903990</v>
      </c>
      <c r="I8" s="99"/>
    </row>
    <row r="9" spans="1:9" ht="30" customHeight="1">
      <c r="A9" s="381" t="s">
        <v>118</v>
      </c>
      <c r="B9" s="381"/>
      <c r="D9" s="84">
        <v>76697117</v>
      </c>
      <c r="E9" s="77"/>
      <c r="F9" s="84">
        <v>262745890</v>
      </c>
      <c r="H9" s="99"/>
    </row>
    <row r="10" spans="1:9" ht="30" customHeight="1" thickBot="1">
      <c r="A10" s="343" t="s">
        <v>12</v>
      </c>
      <c r="B10" s="343"/>
      <c r="D10" s="91">
        <f>SUM(D7:D9)</f>
        <v>76704944</v>
      </c>
      <c r="E10" s="92"/>
      <c r="F10" s="91">
        <f>SUM(F7:F9)</f>
        <v>670396012</v>
      </c>
      <c r="H10" s="99"/>
    </row>
    <row r="11" spans="1:9" ht="30" customHeight="1" thickTop="1">
      <c r="H11" s="99"/>
    </row>
  </sheetData>
  <mergeCells count="9">
    <mergeCell ref="A7:B7"/>
    <mergeCell ref="A8:B8"/>
    <mergeCell ref="A9:B9"/>
    <mergeCell ref="A10:B10"/>
    <mergeCell ref="A1:F1"/>
    <mergeCell ref="A2:F2"/>
    <mergeCell ref="A3:F3"/>
    <mergeCell ref="A6:B6"/>
    <mergeCell ref="A4:F4"/>
  </mergeCells>
  <printOptions horizontalCentered="1"/>
  <pageMargins left="0.39" right="0.39" top="0.39" bottom="0.39" header="0" footer="0"/>
  <pageSetup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-0.249977111117893"/>
    <pageSetUpPr fitToPage="1"/>
  </sheetPr>
  <dimension ref="A1:Z18"/>
  <sheetViews>
    <sheetView rightToLeft="1" view="pageBreakPreview" zoomScaleNormal="100" zoomScaleSheetLayoutView="100" workbookViewId="0">
      <selection activeCell="U1" sqref="U1"/>
    </sheetView>
  </sheetViews>
  <sheetFormatPr defaultRowHeight="30" customHeight="1"/>
  <cols>
    <col min="1" max="1" width="39" style="12" customWidth="1"/>
    <col min="2" max="2" width="0.7109375" style="12" customWidth="1"/>
    <col min="3" max="3" width="16.85546875" style="12" customWidth="1"/>
    <col min="4" max="4" width="0.5703125" style="12" customWidth="1"/>
    <col min="5" max="5" width="20.7109375" style="12" customWidth="1"/>
    <col min="6" max="6" width="0.5703125" style="12" customWidth="1"/>
    <col min="7" max="7" width="15.5703125" style="12" customWidth="1"/>
    <col min="8" max="8" width="0.5703125" style="12" customWidth="1"/>
    <col min="9" max="9" width="15" style="12" bestFit="1" customWidth="1"/>
    <col min="10" max="10" width="0.7109375" style="12" customWidth="1"/>
    <col min="11" max="11" width="13.42578125" style="12" bestFit="1" customWidth="1"/>
    <col min="12" max="12" width="0.7109375" style="12" customWidth="1"/>
    <col min="13" max="13" width="15.5703125" style="12" customWidth="1"/>
    <col min="14" max="14" width="0.5703125" style="12" customWidth="1"/>
    <col min="15" max="15" width="17.28515625" style="12" bestFit="1" customWidth="1"/>
    <col min="16" max="16" width="0.5703125" style="12" customWidth="1"/>
    <col min="17" max="17" width="20.85546875" style="12" bestFit="1" customWidth="1"/>
    <col min="18" max="18" width="0.7109375" style="12" customWidth="1"/>
    <col min="19" max="19" width="17.28515625" style="12" bestFit="1" customWidth="1"/>
    <col min="20" max="20" width="0.28515625" style="12" customWidth="1"/>
    <col min="21" max="21" width="9.140625" style="12"/>
    <col min="22" max="23" width="11" style="12" customWidth="1"/>
    <col min="24" max="24" width="13.42578125" style="12" customWidth="1"/>
    <col min="25" max="25" width="15.85546875" style="12" customWidth="1"/>
    <col min="26" max="26" width="13.28515625" style="12" customWidth="1"/>
    <col min="27" max="16384" width="9.140625" style="12"/>
  </cols>
  <sheetData>
    <row r="1" spans="1:26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</row>
    <row r="2" spans="1:26" ht="30" customHeight="1">
      <c r="A2" s="343" t="s">
        <v>88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</row>
    <row r="3" spans="1:26" ht="30" customHeight="1">
      <c r="A3" s="343" t="s">
        <v>295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</row>
    <row r="4" spans="1:26" s="13" customFormat="1" ht="30" customHeight="1">
      <c r="A4" s="342" t="s">
        <v>101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U4" s="38"/>
      <c r="V4" s="38"/>
      <c r="W4" s="38"/>
      <c r="X4" s="38"/>
      <c r="Y4" s="38"/>
      <c r="Z4" s="38"/>
    </row>
    <row r="5" spans="1:26" ht="19.5" customHeight="1">
      <c r="A5" s="344" t="s">
        <v>13</v>
      </c>
      <c r="C5" s="344" t="s">
        <v>119</v>
      </c>
      <c r="D5" s="344"/>
      <c r="E5" s="344"/>
      <c r="F5" s="344"/>
      <c r="G5" s="344"/>
      <c r="I5" s="344" t="s">
        <v>99</v>
      </c>
      <c r="J5" s="344"/>
      <c r="K5" s="344"/>
      <c r="L5" s="344"/>
      <c r="M5" s="344"/>
      <c r="O5" s="344" t="str">
        <f>'درآمد سرمایه گذاری در سهام'!$M$5</f>
        <v>از ابتدای سال مالی تا پایان ماه</v>
      </c>
      <c r="P5" s="344"/>
      <c r="Q5" s="344"/>
      <c r="R5" s="344"/>
      <c r="S5" s="344"/>
      <c r="U5" s="39"/>
      <c r="V5" s="39"/>
      <c r="W5" s="40"/>
      <c r="X5" s="39"/>
      <c r="Y5" s="40"/>
      <c r="Z5" s="39"/>
    </row>
    <row r="6" spans="1:26" ht="38.25" customHeight="1">
      <c r="A6" s="344"/>
      <c r="C6" s="6" t="s">
        <v>120</v>
      </c>
      <c r="D6" s="26"/>
      <c r="E6" s="6" t="s">
        <v>121</v>
      </c>
      <c r="F6" s="26"/>
      <c r="G6" s="6" t="s">
        <v>122</v>
      </c>
      <c r="I6" s="6" t="s">
        <v>123</v>
      </c>
      <c r="J6" s="26"/>
      <c r="K6" s="6" t="s">
        <v>124</v>
      </c>
      <c r="L6" s="26"/>
      <c r="M6" s="6" t="s">
        <v>125</v>
      </c>
      <c r="O6" s="6" t="s">
        <v>123</v>
      </c>
      <c r="P6" s="26"/>
      <c r="Q6" s="6" t="s">
        <v>124</v>
      </c>
      <c r="R6" s="26"/>
      <c r="S6" s="6" t="s">
        <v>125</v>
      </c>
      <c r="U6" s="39"/>
      <c r="V6" s="39"/>
      <c r="W6" s="40"/>
      <c r="X6" s="39"/>
      <c r="Y6" s="40"/>
      <c r="Z6" s="39"/>
    </row>
    <row r="7" spans="1:26" ht="30" customHeight="1">
      <c r="A7" s="3" t="s">
        <v>276</v>
      </c>
      <c r="C7" s="177" t="s">
        <v>311</v>
      </c>
      <c r="D7" s="14"/>
      <c r="E7" s="177">
        <v>411</v>
      </c>
      <c r="F7" s="14"/>
      <c r="G7" s="177">
        <v>285</v>
      </c>
      <c r="H7" s="14"/>
      <c r="I7" s="184">
        <v>117135</v>
      </c>
      <c r="J7" s="14"/>
      <c r="K7" s="184">
        <v>15641</v>
      </c>
      <c r="L7" s="14"/>
      <c r="M7" s="184">
        <f>I7-K7</f>
        <v>101494</v>
      </c>
      <c r="N7" s="14"/>
      <c r="O7" s="184">
        <v>117135</v>
      </c>
      <c r="P7" s="182"/>
      <c r="Q7" s="184">
        <v>15641</v>
      </c>
      <c r="R7" s="182"/>
      <c r="S7" s="184">
        <f>O7-Q7</f>
        <v>101494</v>
      </c>
      <c r="U7" s="39"/>
      <c r="V7" s="39"/>
      <c r="W7" s="40"/>
      <c r="X7" s="39"/>
      <c r="Y7" s="40"/>
      <c r="Z7" s="40"/>
    </row>
    <row r="8" spans="1:26" ht="30" customHeight="1">
      <c r="A8" s="11" t="s">
        <v>12</v>
      </c>
      <c r="C8" s="7"/>
      <c r="D8" s="14"/>
      <c r="E8" s="7"/>
      <c r="F8" s="14"/>
      <c r="G8" s="179"/>
      <c r="H8" s="25"/>
      <c r="I8" s="180">
        <f>SUM(I7:I7)</f>
        <v>117135</v>
      </c>
      <c r="J8" s="25"/>
      <c r="K8" s="205">
        <f>SUM(K7:K7)</f>
        <v>15641</v>
      </c>
      <c r="L8" s="25"/>
      <c r="M8" s="180">
        <f>SUM(M7:M7)</f>
        <v>101494</v>
      </c>
      <c r="N8" s="25"/>
      <c r="O8" s="180">
        <f>SUM(O7:O7)</f>
        <v>117135</v>
      </c>
      <c r="P8" s="25"/>
      <c r="Q8" s="205">
        <f>SUM(Q7:Q7)</f>
        <v>15641</v>
      </c>
      <c r="R8" s="25"/>
      <c r="S8" s="180">
        <f>SUM(S7:S7)</f>
        <v>101494</v>
      </c>
    </row>
    <row r="11" spans="1:26" ht="30" customHeight="1">
      <c r="H11" s="38"/>
    </row>
    <row r="12" spans="1:26" ht="30" customHeight="1">
      <c r="H12" s="52"/>
    </row>
    <row r="13" spans="1:26" ht="30" customHeight="1">
      <c r="H13" s="52">
        <v>203431000</v>
      </c>
    </row>
    <row r="14" spans="1:26" ht="30" customHeight="1">
      <c r="H14" s="52">
        <v>167236435</v>
      </c>
    </row>
    <row r="15" spans="1:26" ht="30" customHeight="1">
      <c r="H15" s="52">
        <v>10388205829</v>
      </c>
    </row>
    <row r="16" spans="1:26" ht="30" customHeight="1">
      <c r="H16" s="52">
        <v>420000</v>
      </c>
    </row>
    <row r="17" spans="1:8" ht="30" customHeight="1">
      <c r="H17" s="37"/>
    </row>
    <row r="18" spans="1:8" ht="30" customHeight="1">
      <c r="A18" s="37"/>
      <c r="B18" s="37"/>
      <c r="C18" s="37"/>
      <c r="D18" s="37"/>
      <c r="E18" s="37"/>
      <c r="F18" s="37"/>
      <c r="G18" s="37"/>
      <c r="H18" s="37"/>
    </row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-0.249977111117893"/>
    <pageSetUpPr fitToPage="1"/>
  </sheetPr>
  <dimension ref="A1:U21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39.5703125" style="12" bestFit="1" customWidth="1"/>
    <col min="2" max="2" width="0.7109375" style="12" customWidth="1"/>
    <col min="3" max="3" width="11" style="12" bestFit="1" customWidth="1"/>
    <col min="4" max="4" width="1.28515625" style="12" customWidth="1"/>
    <col min="5" max="5" width="11.85546875" style="12" customWidth="1"/>
    <col min="6" max="6" width="0.42578125" style="12" customWidth="1"/>
    <col min="7" max="7" width="17.42578125" style="12" customWidth="1"/>
    <col min="8" max="8" width="0.42578125" style="12" customWidth="1"/>
    <col min="9" max="9" width="10.85546875" style="12" customWidth="1"/>
    <col min="10" max="10" width="0.42578125" style="12" customWidth="1"/>
    <col min="11" max="11" width="17.5703125" style="12" customWidth="1"/>
    <col min="12" max="12" width="0.42578125" style="12" customWidth="1"/>
    <col min="13" max="13" width="18.5703125" style="12" bestFit="1" customWidth="1"/>
    <col min="14" max="14" width="0.5703125" style="12" customWidth="1"/>
    <col min="15" max="15" width="10.85546875" style="12" bestFit="1" customWidth="1"/>
    <col min="16" max="16" width="0.5703125" style="12" customWidth="1"/>
    <col min="17" max="17" width="20" style="12" customWidth="1"/>
    <col min="18" max="18" width="0.28515625" style="12" customWidth="1"/>
    <col min="19" max="19" width="9.140625" style="12"/>
    <col min="20" max="20" width="43.42578125" style="131" customWidth="1"/>
    <col min="21" max="21" width="13.5703125" style="131" bestFit="1" customWidth="1"/>
    <col min="22" max="16384" width="9.140625" style="12"/>
  </cols>
  <sheetData>
    <row r="1" spans="1:21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T1" s="128"/>
      <c r="U1" s="128"/>
    </row>
    <row r="2" spans="1:21" ht="30" customHeight="1">
      <c r="A2" s="343" t="s">
        <v>88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T2" s="129"/>
      <c r="U2" s="129"/>
    </row>
    <row r="3" spans="1:21" ht="30" customHeight="1">
      <c r="A3" s="343" t="s">
        <v>295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T3" s="67"/>
      <c r="U3" s="67"/>
    </row>
    <row r="4" spans="1:21" s="13" customFormat="1" ht="30" customHeight="1">
      <c r="A4" s="342" t="s">
        <v>127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T4" s="67"/>
      <c r="U4" s="67"/>
    </row>
    <row r="5" spans="1:21" ht="25.5" customHeight="1">
      <c r="A5" s="344" t="s">
        <v>89</v>
      </c>
      <c r="G5" s="344" t="s">
        <v>99</v>
      </c>
      <c r="H5" s="344"/>
      <c r="I5" s="344"/>
      <c r="J5" s="344"/>
      <c r="K5" s="344"/>
      <c r="M5" s="344" t="str">
        <f>'درآمد سرمایه گذاری در سهام'!$M$5</f>
        <v>از ابتدای سال مالی تا پایان ماه</v>
      </c>
      <c r="N5" s="344"/>
      <c r="O5" s="344"/>
      <c r="P5" s="344"/>
      <c r="Q5" s="344"/>
      <c r="T5" s="67"/>
      <c r="U5" s="67"/>
    </row>
    <row r="6" spans="1:21" ht="38.25" customHeight="1">
      <c r="A6" s="344"/>
      <c r="C6" s="362" t="s">
        <v>34</v>
      </c>
      <c r="D6" s="362"/>
      <c r="E6" s="5" t="s">
        <v>128</v>
      </c>
      <c r="G6" s="6" t="s">
        <v>129</v>
      </c>
      <c r="H6" s="26"/>
      <c r="I6" s="6" t="s">
        <v>124</v>
      </c>
      <c r="J6" s="26"/>
      <c r="K6" s="6" t="s">
        <v>130</v>
      </c>
      <c r="M6" s="6" t="s">
        <v>129</v>
      </c>
      <c r="N6" s="26"/>
      <c r="O6" s="6" t="s">
        <v>124</v>
      </c>
      <c r="P6" s="26"/>
      <c r="Q6" s="6" t="s">
        <v>130</v>
      </c>
      <c r="T6" s="67"/>
      <c r="U6" s="67"/>
    </row>
    <row r="7" spans="1:21" ht="27.95" customHeight="1">
      <c r="A7" s="3" t="s">
        <v>167</v>
      </c>
      <c r="C7" s="51" t="s">
        <v>168</v>
      </c>
      <c r="D7" s="236"/>
      <c r="E7" s="237">
        <v>20.5</v>
      </c>
      <c r="F7" s="32"/>
      <c r="G7" s="208">
        <v>12096104427</v>
      </c>
      <c r="H7" s="206"/>
      <c r="I7" s="207">
        <v>0</v>
      </c>
      <c r="J7" s="206"/>
      <c r="K7" s="208">
        <f t="shared" ref="K7:K19" si="0">G7</f>
        <v>12096104427</v>
      </c>
      <c r="L7" s="206"/>
      <c r="M7" s="208">
        <v>59700128301</v>
      </c>
      <c r="N7" s="206"/>
      <c r="O7" s="207">
        <v>0</v>
      </c>
      <c r="P7" s="206"/>
      <c r="Q7" s="208">
        <f>M7</f>
        <v>59700128301</v>
      </c>
      <c r="T7" s="67"/>
      <c r="U7" s="67"/>
    </row>
    <row r="8" spans="1:21" ht="27.95" customHeight="1">
      <c r="A8" s="4" t="s">
        <v>165</v>
      </c>
      <c r="C8" s="41" t="s">
        <v>166</v>
      </c>
      <c r="D8" s="23"/>
      <c r="E8" s="238">
        <v>23</v>
      </c>
      <c r="F8" s="32"/>
      <c r="G8" s="208">
        <v>15073304758</v>
      </c>
      <c r="H8" s="206"/>
      <c r="I8" s="208">
        <v>0</v>
      </c>
      <c r="J8" s="206"/>
      <c r="K8" s="208">
        <f t="shared" si="0"/>
        <v>15073304758</v>
      </c>
      <c r="L8" s="206"/>
      <c r="M8" s="208">
        <v>73679644935</v>
      </c>
      <c r="N8" s="206"/>
      <c r="O8" s="208">
        <v>0</v>
      </c>
      <c r="P8" s="206"/>
      <c r="Q8" s="208">
        <f t="shared" ref="Q8:Q19" si="1">M8</f>
        <v>73679644935</v>
      </c>
      <c r="T8" s="67"/>
      <c r="U8" s="130"/>
    </row>
    <row r="9" spans="1:21" ht="27.95" customHeight="1">
      <c r="A9" s="4" t="s">
        <v>47</v>
      </c>
      <c r="C9" s="41" t="s">
        <v>49</v>
      </c>
      <c r="D9" s="23"/>
      <c r="E9" s="238">
        <v>23</v>
      </c>
      <c r="F9" s="32"/>
      <c r="G9" s="208">
        <v>3763621917</v>
      </c>
      <c r="H9" s="206"/>
      <c r="I9" s="208">
        <v>0</v>
      </c>
      <c r="J9" s="206"/>
      <c r="K9" s="208">
        <f t="shared" si="0"/>
        <v>3763621917</v>
      </c>
      <c r="L9" s="206"/>
      <c r="M9" s="208">
        <v>62468573558</v>
      </c>
      <c r="N9" s="206"/>
      <c r="O9" s="208">
        <v>0</v>
      </c>
      <c r="P9" s="206"/>
      <c r="Q9" s="208">
        <f t="shared" si="1"/>
        <v>62468573558</v>
      </c>
      <c r="T9" s="67"/>
      <c r="U9" s="67"/>
    </row>
    <row r="10" spans="1:21" ht="27.95" customHeight="1">
      <c r="A10" s="4" t="s">
        <v>61</v>
      </c>
      <c r="C10" s="41" t="s">
        <v>63</v>
      </c>
      <c r="D10" s="23"/>
      <c r="E10" s="238">
        <v>23</v>
      </c>
      <c r="F10" s="32"/>
      <c r="G10" s="208">
        <v>2173008201</v>
      </c>
      <c r="H10" s="206"/>
      <c r="I10" s="208">
        <v>0</v>
      </c>
      <c r="J10" s="206"/>
      <c r="K10" s="208">
        <f t="shared" si="0"/>
        <v>2173008201</v>
      </c>
      <c r="L10" s="206"/>
      <c r="M10" s="208">
        <v>27779491118</v>
      </c>
      <c r="N10" s="206"/>
      <c r="O10" s="208">
        <v>0</v>
      </c>
      <c r="P10" s="206"/>
      <c r="Q10" s="208">
        <f t="shared" si="1"/>
        <v>27779491118</v>
      </c>
      <c r="T10" s="67"/>
      <c r="U10" s="130"/>
    </row>
    <row r="11" spans="1:21" ht="27.95" customHeight="1">
      <c r="A11" s="4" t="s">
        <v>59</v>
      </c>
      <c r="C11" s="41" t="s">
        <v>60</v>
      </c>
      <c r="D11" s="23"/>
      <c r="E11" s="238">
        <v>20.5</v>
      </c>
      <c r="F11" s="32"/>
      <c r="G11" s="208">
        <v>673817552</v>
      </c>
      <c r="H11" s="206"/>
      <c r="I11" s="208">
        <v>0</v>
      </c>
      <c r="J11" s="206"/>
      <c r="K11" s="208">
        <f t="shared" si="0"/>
        <v>673817552</v>
      </c>
      <c r="L11" s="206"/>
      <c r="M11" s="208">
        <v>4555372057</v>
      </c>
      <c r="N11" s="206"/>
      <c r="O11" s="208">
        <v>0</v>
      </c>
      <c r="P11" s="206"/>
      <c r="Q11" s="208">
        <f t="shared" si="1"/>
        <v>4555372057</v>
      </c>
      <c r="T11" s="67"/>
      <c r="U11" s="130"/>
    </row>
    <row r="12" spans="1:21" ht="27.95" customHeight="1">
      <c r="A12" s="4" t="s">
        <v>55</v>
      </c>
      <c r="C12" s="41" t="s">
        <v>57</v>
      </c>
      <c r="D12" s="23"/>
      <c r="E12" s="238">
        <v>20.5</v>
      </c>
      <c r="F12" s="32"/>
      <c r="G12" s="208">
        <v>1613878813</v>
      </c>
      <c r="H12" s="206"/>
      <c r="I12" s="208">
        <v>0</v>
      </c>
      <c r="J12" s="206"/>
      <c r="K12" s="208">
        <f t="shared" si="0"/>
        <v>1613878813</v>
      </c>
      <c r="L12" s="206"/>
      <c r="M12" s="208">
        <v>8112881908</v>
      </c>
      <c r="N12" s="206"/>
      <c r="O12" s="208">
        <v>0</v>
      </c>
      <c r="P12" s="206"/>
      <c r="Q12" s="208">
        <f t="shared" si="1"/>
        <v>8112881908</v>
      </c>
      <c r="T12" s="67"/>
      <c r="U12" s="130"/>
    </row>
    <row r="13" spans="1:21" ht="27.95" customHeight="1">
      <c r="A13" s="4" t="s">
        <v>50</v>
      </c>
      <c r="C13" s="41" t="s">
        <v>52</v>
      </c>
      <c r="D13" s="23"/>
      <c r="E13" s="238">
        <v>23</v>
      </c>
      <c r="F13" s="32"/>
      <c r="G13" s="208">
        <v>10900787039</v>
      </c>
      <c r="H13" s="206"/>
      <c r="I13" s="208">
        <v>0</v>
      </c>
      <c r="J13" s="206"/>
      <c r="K13" s="208">
        <f t="shared" si="0"/>
        <v>10900787039</v>
      </c>
      <c r="L13" s="206"/>
      <c r="M13" s="208">
        <v>54151589280</v>
      </c>
      <c r="N13" s="206"/>
      <c r="O13" s="208">
        <v>0</v>
      </c>
      <c r="P13" s="206"/>
      <c r="Q13" s="208">
        <f t="shared" si="1"/>
        <v>54151589280</v>
      </c>
      <c r="T13" s="67"/>
      <c r="U13" s="130"/>
    </row>
    <row r="14" spans="1:21" ht="27.95" customHeight="1">
      <c r="A14" s="4" t="s">
        <v>53</v>
      </c>
      <c r="C14" s="41" t="s">
        <v>54</v>
      </c>
      <c r="D14" s="23"/>
      <c r="E14" s="238">
        <v>18</v>
      </c>
      <c r="F14" s="32"/>
      <c r="G14" s="208">
        <v>0</v>
      </c>
      <c r="H14" s="206"/>
      <c r="I14" s="208">
        <v>0</v>
      </c>
      <c r="J14" s="206"/>
      <c r="K14" s="208">
        <f t="shared" si="0"/>
        <v>0</v>
      </c>
      <c r="L14" s="206"/>
      <c r="M14" s="208">
        <v>23300660162</v>
      </c>
      <c r="N14" s="206"/>
      <c r="O14" s="208">
        <v>0</v>
      </c>
      <c r="P14" s="206"/>
      <c r="Q14" s="208">
        <f>M14</f>
        <v>23300660162</v>
      </c>
      <c r="T14" s="67"/>
      <c r="U14" s="67"/>
    </row>
    <row r="15" spans="1:21" ht="27.95" customHeight="1">
      <c r="A15" s="4" t="s">
        <v>300</v>
      </c>
      <c r="C15" s="41" t="s">
        <v>302</v>
      </c>
      <c r="D15" s="23"/>
      <c r="E15" s="238">
        <v>23</v>
      </c>
      <c r="F15" s="32"/>
      <c r="G15" s="208">
        <v>5919609656</v>
      </c>
      <c r="H15" s="206"/>
      <c r="I15" s="208">
        <v>0</v>
      </c>
      <c r="J15" s="206"/>
      <c r="K15" s="208">
        <f t="shared" si="0"/>
        <v>5919609656</v>
      </c>
      <c r="L15" s="206"/>
      <c r="M15" s="208">
        <v>5919609656</v>
      </c>
      <c r="N15" s="206"/>
      <c r="O15" s="208">
        <v>0</v>
      </c>
      <c r="P15" s="206"/>
      <c r="Q15" s="208">
        <f>M15</f>
        <v>5919609656</v>
      </c>
      <c r="T15" s="67"/>
      <c r="U15" s="67"/>
    </row>
    <row r="16" spans="1:21" ht="27.95" customHeight="1">
      <c r="A16" s="4" t="s">
        <v>279</v>
      </c>
      <c r="C16" s="41" t="s">
        <v>281</v>
      </c>
      <c r="D16" s="23"/>
      <c r="E16" s="238">
        <v>23</v>
      </c>
      <c r="F16" s="32"/>
      <c r="G16" s="208">
        <v>11396299230</v>
      </c>
      <c r="H16" s="206"/>
      <c r="I16" s="208">
        <v>0</v>
      </c>
      <c r="J16" s="206"/>
      <c r="K16" s="208">
        <f t="shared" si="0"/>
        <v>11396299230</v>
      </c>
      <c r="L16" s="206"/>
      <c r="M16" s="208">
        <v>20869649411</v>
      </c>
      <c r="N16" s="206"/>
      <c r="O16" s="208">
        <v>0</v>
      </c>
      <c r="P16" s="206"/>
      <c r="Q16" s="208">
        <f t="shared" si="1"/>
        <v>20869649411</v>
      </c>
      <c r="T16" s="67"/>
      <c r="U16" s="67"/>
    </row>
    <row r="17" spans="1:21" ht="27.95" customHeight="1">
      <c r="A17" s="4" t="s">
        <v>233</v>
      </c>
      <c r="C17" s="41" t="s">
        <v>234</v>
      </c>
      <c r="D17" s="23"/>
      <c r="E17" s="238">
        <v>23</v>
      </c>
      <c r="F17" s="32"/>
      <c r="G17" s="208">
        <v>62960455256</v>
      </c>
      <c r="H17" s="206">
        <v>57478055953</v>
      </c>
      <c r="I17" s="208">
        <v>0</v>
      </c>
      <c r="J17" s="206"/>
      <c r="K17" s="208">
        <f t="shared" si="0"/>
        <v>62960455256</v>
      </c>
      <c r="L17" s="206"/>
      <c r="M17" s="208">
        <v>120438511209</v>
      </c>
      <c r="N17" s="206"/>
      <c r="O17" s="208">
        <v>0</v>
      </c>
      <c r="P17" s="206"/>
      <c r="Q17" s="208">
        <f t="shared" si="1"/>
        <v>120438511209</v>
      </c>
      <c r="T17" s="67"/>
      <c r="U17" s="67"/>
    </row>
    <row r="18" spans="1:21" ht="27.95" customHeight="1">
      <c r="A18" s="4" t="s">
        <v>299</v>
      </c>
      <c r="C18" s="41" t="s">
        <v>303</v>
      </c>
      <c r="D18" s="23"/>
      <c r="E18" s="238">
        <v>23</v>
      </c>
      <c r="F18" s="32"/>
      <c r="G18" s="208">
        <v>2129849861</v>
      </c>
      <c r="H18" s="206"/>
      <c r="I18" s="208">
        <v>0</v>
      </c>
      <c r="J18" s="206"/>
      <c r="K18" s="208">
        <f>G18</f>
        <v>2129849861</v>
      </c>
      <c r="L18" s="206"/>
      <c r="M18" s="208">
        <v>2129849861</v>
      </c>
      <c r="N18" s="206"/>
      <c r="O18" s="208">
        <v>0</v>
      </c>
      <c r="P18" s="206"/>
      <c r="Q18" s="208">
        <f>M18</f>
        <v>2129849861</v>
      </c>
      <c r="T18" s="67"/>
      <c r="U18" s="67"/>
    </row>
    <row r="19" spans="1:21" ht="27.95" customHeight="1">
      <c r="A19" s="4" t="s">
        <v>106</v>
      </c>
      <c r="C19" s="41" t="s">
        <v>131</v>
      </c>
      <c r="D19" s="23"/>
      <c r="E19" s="238">
        <v>18</v>
      </c>
      <c r="F19" s="32"/>
      <c r="G19" s="208">
        <v>0</v>
      </c>
      <c r="H19" s="206"/>
      <c r="I19" s="208">
        <v>0</v>
      </c>
      <c r="J19" s="206"/>
      <c r="K19" s="208">
        <f t="shared" si="0"/>
        <v>0</v>
      </c>
      <c r="L19" s="206"/>
      <c r="M19" s="208">
        <v>5181150</v>
      </c>
      <c r="N19" s="206"/>
      <c r="O19" s="208">
        <v>0</v>
      </c>
      <c r="P19" s="206"/>
      <c r="Q19" s="208">
        <f t="shared" si="1"/>
        <v>5181150</v>
      </c>
      <c r="T19" s="67"/>
      <c r="U19" s="67"/>
    </row>
    <row r="20" spans="1:21" s="22" customFormat="1" ht="27.95" customHeight="1" thickBot="1">
      <c r="A20" s="11" t="s">
        <v>12</v>
      </c>
      <c r="C20" s="27"/>
      <c r="E20" s="29"/>
      <c r="F20" s="33"/>
      <c r="G20" s="211">
        <f>SUM(G7:G19)</f>
        <v>128700736710</v>
      </c>
      <c r="H20" s="210"/>
      <c r="I20" s="209">
        <v>0</v>
      </c>
      <c r="J20" s="210"/>
      <c r="K20" s="211">
        <f>SUM(K7:K19)</f>
        <v>128700736710</v>
      </c>
      <c r="L20" s="210"/>
      <c r="M20" s="212">
        <f>SUM(M7:M19)</f>
        <v>463111142606</v>
      </c>
      <c r="N20" s="210"/>
      <c r="O20" s="209">
        <v>0</v>
      </c>
      <c r="P20" s="210"/>
      <c r="Q20" s="211">
        <f>SUM(Q7:Q19)</f>
        <v>463111142606</v>
      </c>
      <c r="T20" s="131"/>
      <c r="U20" s="131"/>
    </row>
    <row r="21" spans="1:21" ht="30" customHeight="1" thickTop="1"/>
  </sheetData>
  <mergeCells count="8">
    <mergeCell ref="A1:Q1"/>
    <mergeCell ref="A2:Q2"/>
    <mergeCell ref="A3:Q3"/>
    <mergeCell ref="A5:A6"/>
    <mergeCell ref="G5:K5"/>
    <mergeCell ref="M5:Q5"/>
    <mergeCell ref="C6:D6"/>
    <mergeCell ref="A4:Q4"/>
  </mergeCells>
  <pageMargins left="0.39" right="0.39" top="0.39" bottom="0.39" header="0" footer="0"/>
  <pageSetup scale="81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-0.249977111117893"/>
    <pageSetUpPr fitToPage="1"/>
  </sheetPr>
  <dimension ref="A1:U65"/>
  <sheetViews>
    <sheetView rightToLeft="1" view="pageBreakPreview" zoomScale="93" zoomScaleNormal="100" zoomScaleSheetLayoutView="93" workbookViewId="0">
      <selection activeCell="S1" sqref="S1"/>
    </sheetView>
  </sheetViews>
  <sheetFormatPr defaultRowHeight="30" customHeight="1"/>
  <cols>
    <col min="1" max="1" width="37.140625" style="12" bestFit="1" customWidth="1"/>
    <col min="2" max="2" width="1.28515625" style="12" customWidth="1"/>
    <col min="3" max="3" width="14.140625" style="12" bestFit="1" customWidth="1"/>
    <col min="4" max="4" width="1.28515625" style="12" customWidth="1"/>
    <col min="5" max="5" width="20.28515625" style="12" bestFit="1" customWidth="1"/>
    <col min="6" max="6" width="1.28515625" style="12" customWidth="1"/>
    <col min="7" max="7" width="20.140625" style="12" bestFit="1" customWidth="1"/>
    <col min="8" max="8" width="1.28515625" style="12" customWidth="1"/>
    <col min="9" max="9" width="18" style="250" customWidth="1"/>
    <col min="10" max="10" width="1.28515625" style="12" customWidth="1"/>
    <col min="11" max="11" width="13.140625" style="12" bestFit="1" customWidth="1"/>
    <col min="12" max="12" width="1.28515625" style="12" customWidth="1"/>
    <col min="13" max="13" width="20.28515625" style="12" bestFit="1" customWidth="1"/>
    <col min="14" max="14" width="1.28515625" style="12" customWidth="1"/>
    <col min="15" max="15" width="20.5703125" style="54" bestFit="1" customWidth="1"/>
    <col min="16" max="16" width="1.28515625" style="54" customWidth="1"/>
    <col min="17" max="17" width="20.28515625" style="246" customWidth="1"/>
    <col min="18" max="18" width="0.28515625" style="54" customWidth="1"/>
    <col min="19" max="19" width="9.140625" style="54"/>
    <col min="20" max="21" width="9.140625" style="12"/>
    <col min="22" max="22" width="26.7109375" style="12" customWidth="1"/>
    <col min="23" max="16384" width="9.140625" style="12"/>
  </cols>
  <sheetData>
    <row r="1" spans="1:21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</row>
    <row r="2" spans="1:21" ht="30" customHeight="1">
      <c r="A2" s="343" t="s">
        <v>88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</row>
    <row r="3" spans="1:21" ht="30" customHeight="1">
      <c r="A3" s="343" t="s">
        <v>295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</row>
    <row r="4" spans="1:21" s="13" customFormat="1" ht="30" customHeight="1">
      <c r="A4" s="342" t="s">
        <v>137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88"/>
      <c r="S4" s="88"/>
    </row>
    <row r="5" spans="1:21" ht="32.25" customHeight="1">
      <c r="A5" s="344" t="s">
        <v>89</v>
      </c>
      <c r="C5" s="344" t="s">
        <v>99</v>
      </c>
      <c r="D5" s="344"/>
      <c r="E5" s="344"/>
      <c r="F5" s="344"/>
      <c r="G5" s="344"/>
      <c r="H5" s="344"/>
      <c r="I5" s="344"/>
      <c r="K5" s="344" t="str">
        <f>'درآمد سرمایه گذاری در سهام'!$M$5</f>
        <v>از ابتدای سال مالی تا پایان ماه</v>
      </c>
      <c r="L5" s="344"/>
      <c r="M5" s="344"/>
      <c r="N5" s="344"/>
      <c r="O5" s="344"/>
      <c r="P5" s="344"/>
      <c r="Q5" s="344"/>
    </row>
    <row r="6" spans="1:21" ht="38.25" customHeight="1">
      <c r="A6" s="344"/>
      <c r="C6" s="6" t="s">
        <v>6</v>
      </c>
      <c r="D6" s="26"/>
      <c r="E6" s="6" t="s">
        <v>8</v>
      </c>
      <c r="F6" s="26"/>
      <c r="G6" s="6" t="s">
        <v>135</v>
      </c>
      <c r="H6" s="26"/>
      <c r="I6" s="248" t="s">
        <v>138</v>
      </c>
      <c r="K6" s="6" t="s">
        <v>6</v>
      </c>
      <c r="L6" s="26"/>
      <c r="M6" s="6" t="s">
        <v>8</v>
      </c>
      <c r="N6" s="26"/>
      <c r="O6" s="61" t="s">
        <v>135</v>
      </c>
      <c r="P6" s="80"/>
      <c r="Q6" s="244" t="s">
        <v>138</v>
      </c>
      <c r="S6" s="12"/>
      <c r="T6" s="386"/>
      <c r="U6" s="386"/>
    </row>
    <row r="7" spans="1:21" s="54" customFormat="1" ht="30" customHeight="1">
      <c r="A7" s="278" t="s">
        <v>226</v>
      </c>
      <c r="B7" s="181"/>
      <c r="C7" s="285">
        <v>5324440</v>
      </c>
      <c r="D7" s="214"/>
      <c r="E7" s="285">
        <v>60732898738</v>
      </c>
      <c r="F7" s="214"/>
      <c r="G7" s="285">
        <v>64082750102</v>
      </c>
      <c r="H7" s="214"/>
      <c r="I7" s="286">
        <f>E7-G7</f>
        <v>-3349851364</v>
      </c>
      <c r="J7" s="214"/>
      <c r="K7" s="285">
        <f>C7</f>
        <v>5324440</v>
      </c>
      <c r="L7" s="214"/>
      <c r="M7" s="285">
        <f>E7</f>
        <v>60732898738</v>
      </c>
      <c r="N7" s="214"/>
      <c r="O7" s="285">
        <v>52797456790</v>
      </c>
      <c r="P7" s="214"/>
      <c r="Q7" s="286">
        <f>M7-O7</f>
        <v>7935441948</v>
      </c>
    </row>
    <row r="8" spans="1:21" s="54" customFormat="1" ht="30" customHeight="1">
      <c r="A8" s="279" t="s">
        <v>181</v>
      </c>
      <c r="B8" s="181"/>
      <c r="C8" s="143">
        <v>512000</v>
      </c>
      <c r="D8" s="214"/>
      <c r="E8" s="143">
        <v>12580243200</v>
      </c>
      <c r="F8" s="214"/>
      <c r="G8" s="143">
        <v>12927989760</v>
      </c>
      <c r="H8" s="214"/>
      <c r="I8" s="284">
        <f t="shared" ref="I8:I40" si="0">E8-G8</f>
        <v>-347746560</v>
      </c>
      <c r="J8" s="214"/>
      <c r="K8" s="143">
        <f t="shared" ref="K8:K40" si="1">C8</f>
        <v>512000</v>
      </c>
      <c r="L8" s="214"/>
      <c r="M8" s="143">
        <f t="shared" ref="M8:M38" si="2">E8</f>
        <v>12580243200</v>
      </c>
      <c r="N8" s="214"/>
      <c r="O8" s="143">
        <v>11480750400</v>
      </c>
      <c r="P8" s="214"/>
      <c r="Q8" s="284">
        <f t="shared" ref="Q8:Q40" si="3">M8-O8</f>
        <v>1099492800</v>
      </c>
    </row>
    <row r="9" spans="1:21" s="54" customFormat="1" ht="30" customHeight="1">
      <c r="A9" s="279" t="s">
        <v>217</v>
      </c>
      <c r="B9" s="181"/>
      <c r="C9" s="143">
        <v>4913374</v>
      </c>
      <c r="D9" s="214"/>
      <c r="E9" s="143">
        <v>65019989092</v>
      </c>
      <c r="F9" s="214"/>
      <c r="G9" s="143">
        <v>66619846925</v>
      </c>
      <c r="H9" s="214"/>
      <c r="I9" s="284">
        <f t="shared" si="0"/>
        <v>-1599857833</v>
      </c>
      <c r="J9" s="214"/>
      <c r="K9" s="143">
        <f t="shared" si="1"/>
        <v>4913374</v>
      </c>
      <c r="L9" s="214"/>
      <c r="M9" s="143">
        <f t="shared" si="2"/>
        <v>65019989092</v>
      </c>
      <c r="N9" s="214"/>
      <c r="O9" s="143">
        <v>61442392892</v>
      </c>
      <c r="P9" s="214"/>
      <c r="Q9" s="284">
        <f t="shared" si="3"/>
        <v>3577596200</v>
      </c>
    </row>
    <row r="10" spans="1:21" s="54" customFormat="1" ht="30" customHeight="1">
      <c r="A10" s="279" t="s">
        <v>231</v>
      </c>
      <c r="B10" s="181"/>
      <c r="C10" s="143">
        <v>12746183</v>
      </c>
      <c r="D10" s="214"/>
      <c r="E10" s="143">
        <v>224647014211</v>
      </c>
      <c r="F10" s="214"/>
      <c r="G10" s="143">
        <v>218764013447</v>
      </c>
      <c r="H10" s="214"/>
      <c r="I10" s="284">
        <f t="shared" si="0"/>
        <v>5883000764</v>
      </c>
      <c r="J10" s="214"/>
      <c r="K10" s="143">
        <f t="shared" si="1"/>
        <v>12746183</v>
      </c>
      <c r="L10" s="214"/>
      <c r="M10" s="143">
        <f t="shared" si="2"/>
        <v>224647014211</v>
      </c>
      <c r="N10" s="214"/>
      <c r="O10" s="143">
        <v>200827742343</v>
      </c>
      <c r="P10" s="214"/>
      <c r="Q10" s="284">
        <f>M10-O10</f>
        <v>23819271868</v>
      </c>
    </row>
    <row r="11" spans="1:21" s="54" customFormat="1" ht="30" customHeight="1">
      <c r="A11" s="279" t="s">
        <v>214</v>
      </c>
      <c r="B11" s="181"/>
      <c r="C11" s="143">
        <v>740000</v>
      </c>
      <c r="D11" s="214"/>
      <c r="E11" s="143">
        <v>13895479500</v>
      </c>
      <c r="F11" s="214"/>
      <c r="G11" s="143">
        <v>14294604975</v>
      </c>
      <c r="H11" s="214"/>
      <c r="I11" s="284">
        <f t="shared" si="0"/>
        <v>-399125475</v>
      </c>
      <c r="J11" s="214"/>
      <c r="K11" s="143">
        <f t="shared" si="1"/>
        <v>740000</v>
      </c>
      <c r="L11" s="214"/>
      <c r="M11" s="143">
        <f t="shared" si="2"/>
        <v>13895479500</v>
      </c>
      <c r="N11" s="214"/>
      <c r="O11" s="143">
        <v>12284195175</v>
      </c>
      <c r="P11" s="214"/>
      <c r="Q11" s="284">
        <f t="shared" si="3"/>
        <v>1611284325</v>
      </c>
    </row>
    <row r="12" spans="1:21" s="54" customFormat="1" ht="30" customHeight="1">
      <c r="A12" s="279" t="s">
        <v>277</v>
      </c>
      <c r="B12" s="181"/>
      <c r="C12" s="143">
        <v>9000000</v>
      </c>
      <c r="D12" s="214"/>
      <c r="E12" s="143">
        <v>18537044400</v>
      </c>
      <c r="F12" s="214"/>
      <c r="G12" s="143">
        <v>18537044400</v>
      </c>
      <c r="H12" s="214"/>
      <c r="I12" s="284">
        <f t="shared" si="0"/>
        <v>0</v>
      </c>
      <c r="J12" s="214"/>
      <c r="K12" s="143">
        <f t="shared" si="1"/>
        <v>9000000</v>
      </c>
      <c r="L12" s="214"/>
      <c r="M12" s="143">
        <f t="shared" si="2"/>
        <v>18537044400</v>
      </c>
      <c r="N12" s="214"/>
      <c r="O12" s="143">
        <v>18664932330</v>
      </c>
      <c r="P12" s="214"/>
      <c r="Q12" s="284">
        <f>M12-O12</f>
        <v>-127887930</v>
      </c>
    </row>
    <row r="13" spans="1:21" s="54" customFormat="1" ht="30" customHeight="1">
      <c r="A13" s="279" t="s">
        <v>297</v>
      </c>
      <c r="B13" s="181"/>
      <c r="C13" s="143">
        <v>509</v>
      </c>
      <c r="D13" s="214"/>
      <c r="E13" s="143">
        <v>1756226</v>
      </c>
      <c r="F13" s="214"/>
      <c r="G13" s="143">
        <v>1618558</v>
      </c>
      <c r="H13" s="214"/>
      <c r="I13" s="284">
        <f t="shared" si="0"/>
        <v>137668</v>
      </c>
      <c r="J13" s="214"/>
      <c r="K13" s="143">
        <f t="shared" si="1"/>
        <v>509</v>
      </c>
      <c r="L13" s="214"/>
      <c r="M13" s="143">
        <f t="shared" si="2"/>
        <v>1756226</v>
      </c>
      <c r="N13" s="214"/>
      <c r="O13" s="143">
        <v>1618558</v>
      </c>
      <c r="P13" s="214"/>
      <c r="Q13" s="284">
        <f t="shared" ref="Q13" si="4">M13-O13</f>
        <v>137668</v>
      </c>
    </row>
    <row r="14" spans="1:21" s="54" customFormat="1" ht="30" customHeight="1">
      <c r="A14" s="279" t="s">
        <v>180</v>
      </c>
      <c r="B14" s="181"/>
      <c r="C14" s="143">
        <v>3000000</v>
      </c>
      <c r="D14" s="214"/>
      <c r="E14" s="143">
        <v>44503089750</v>
      </c>
      <c r="F14" s="214"/>
      <c r="G14" s="143">
        <v>46217671709</v>
      </c>
      <c r="H14" s="214"/>
      <c r="I14" s="284">
        <f t="shared" si="0"/>
        <v>-1714581959</v>
      </c>
      <c r="J14" s="214"/>
      <c r="K14" s="143">
        <f t="shared" si="1"/>
        <v>3000000</v>
      </c>
      <c r="L14" s="214"/>
      <c r="M14" s="143">
        <f t="shared" si="2"/>
        <v>44503089750</v>
      </c>
      <c r="N14" s="214"/>
      <c r="O14" s="143">
        <v>41655096209</v>
      </c>
      <c r="P14" s="214"/>
      <c r="Q14" s="284">
        <f t="shared" si="3"/>
        <v>2847993541</v>
      </c>
    </row>
    <row r="15" spans="1:21" s="54" customFormat="1" ht="30" customHeight="1">
      <c r="A15" s="279" t="s">
        <v>283</v>
      </c>
      <c r="B15" s="279"/>
      <c r="C15" s="143">
        <v>20000000</v>
      </c>
      <c r="D15" s="214"/>
      <c r="E15" s="143">
        <v>206874528840</v>
      </c>
      <c r="F15" s="214"/>
      <c r="G15" s="143">
        <v>203502599999</v>
      </c>
      <c r="H15" s="214"/>
      <c r="I15" s="284">
        <f t="shared" si="0"/>
        <v>3371928841</v>
      </c>
      <c r="J15" s="214"/>
      <c r="K15" s="143">
        <f>C15</f>
        <v>20000000</v>
      </c>
      <c r="L15" s="214"/>
      <c r="M15" s="143">
        <f t="shared" si="2"/>
        <v>206874528840</v>
      </c>
      <c r="N15" s="214"/>
      <c r="O15" s="143">
        <v>200000000000</v>
      </c>
      <c r="P15" s="214"/>
      <c r="Q15" s="284">
        <f t="shared" si="3"/>
        <v>6874528840</v>
      </c>
    </row>
    <row r="16" spans="1:21" s="54" customFormat="1" ht="30" customHeight="1">
      <c r="A16" s="279" t="s">
        <v>212</v>
      </c>
      <c r="B16" s="181"/>
      <c r="C16" s="143">
        <v>6945156</v>
      </c>
      <c r="D16" s="214"/>
      <c r="E16" s="143">
        <v>84810644877</v>
      </c>
      <c r="F16" s="214"/>
      <c r="G16" s="143">
        <v>93609890494</v>
      </c>
      <c r="H16" s="214"/>
      <c r="I16" s="284">
        <f t="shared" si="0"/>
        <v>-8799245617</v>
      </c>
      <c r="J16" s="214"/>
      <c r="K16" s="143">
        <f t="shared" si="1"/>
        <v>6945156</v>
      </c>
      <c r="L16" s="214"/>
      <c r="M16" s="143">
        <f t="shared" si="2"/>
        <v>84810644877</v>
      </c>
      <c r="N16" s="214"/>
      <c r="O16" s="143">
        <v>89017462939</v>
      </c>
      <c r="P16" s="214"/>
      <c r="Q16" s="284">
        <f t="shared" si="3"/>
        <v>-4206818062</v>
      </c>
    </row>
    <row r="17" spans="1:18" s="54" customFormat="1" ht="30" customHeight="1">
      <c r="A17" s="279" t="s">
        <v>213</v>
      </c>
      <c r="B17" s="181"/>
      <c r="C17" s="143">
        <v>1586190</v>
      </c>
      <c r="D17" s="214"/>
      <c r="E17" s="143">
        <v>32589182635</v>
      </c>
      <c r="F17" s="214"/>
      <c r="G17" s="143">
        <v>33809098562</v>
      </c>
      <c r="H17" s="214"/>
      <c r="I17" s="284">
        <f t="shared" si="0"/>
        <v>-1219915927</v>
      </c>
      <c r="J17" s="214"/>
      <c r="K17" s="143">
        <f t="shared" si="1"/>
        <v>1586190</v>
      </c>
      <c r="L17" s="214"/>
      <c r="M17" s="143">
        <f t="shared" si="2"/>
        <v>32589182635</v>
      </c>
      <c r="N17" s="214"/>
      <c r="O17" s="143">
        <v>25592431652</v>
      </c>
      <c r="P17" s="214"/>
      <c r="Q17" s="284">
        <f t="shared" si="3"/>
        <v>6996750983</v>
      </c>
    </row>
    <row r="18" spans="1:18" s="54" customFormat="1" ht="30" customHeight="1">
      <c r="A18" s="279" t="s">
        <v>177</v>
      </c>
      <c r="B18" s="181"/>
      <c r="C18" s="143">
        <v>12935390</v>
      </c>
      <c r="D18" s="214"/>
      <c r="E18" s="143">
        <v>311754799559</v>
      </c>
      <c r="F18" s="214"/>
      <c r="G18" s="143">
        <v>305115969349</v>
      </c>
      <c r="H18" s="214"/>
      <c r="I18" s="284">
        <f t="shared" si="0"/>
        <v>6638830210</v>
      </c>
      <c r="J18" s="214"/>
      <c r="K18" s="143">
        <f t="shared" si="1"/>
        <v>12935390</v>
      </c>
      <c r="L18" s="214"/>
      <c r="M18" s="143">
        <f>E18</f>
        <v>311754799559</v>
      </c>
      <c r="N18" s="214"/>
      <c r="O18" s="143">
        <v>279572358721</v>
      </c>
      <c r="P18" s="214"/>
      <c r="Q18" s="284">
        <f t="shared" si="3"/>
        <v>32182440838</v>
      </c>
    </row>
    <row r="19" spans="1:18" s="54" customFormat="1" ht="30" customHeight="1">
      <c r="A19" s="279" t="s">
        <v>264</v>
      </c>
      <c r="B19" s="181"/>
      <c r="C19" s="143">
        <v>1710022</v>
      </c>
      <c r="D19" s="214"/>
      <c r="E19" s="143">
        <v>48788845129</v>
      </c>
      <c r="F19" s="214"/>
      <c r="G19" s="143">
        <v>48441842456</v>
      </c>
      <c r="H19" s="214"/>
      <c r="I19" s="284">
        <f t="shared" si="0"/>
        <v>347002673</v>
      </c>
      <c r="J19" s="214"/>
      <c r="K19" s="143">
        <f t="shared" si="1"/>
        <v>1710022</v>
      </c>
      <c r="L19" s="214"/>
      <c r="M19" s="143">
        <f t="shared" si="2"/>
        <v>48788845129</v>
      </c>
      <c r="N19" s="214"/>
      <c r="O19" s="143">
        <v>48428698967</v>
      </c>
      <c r="P19" s="214"/>
      <c r="Q19" s="284">
        <f t="shared" si="3"/>
        <v>360146162</v>
      </c>
    </row>
    <row r="20" spans="1:18" s="54" customFormat="1" ht="30" customHeight="1">
      <c r="A20" s="279" t="s">
        <v>292</v>
      </c>
      <c r="B20" s="181"/>
      <c r="C20" s="143">
        <v>63000</v>
      </c>
      <c r="D20" s="214"/>
      <c r="E20" s="143">
        <v>21760159089</v>
      </c>
      <c r="F20" s="214"/>
      <c r="G20" s="143">
        <v>24371207820</v>
      </c>
      <c r="H20" s="214"/>
      <c r="I20" s="284">
        <f>E20-G20</f>
        <v>-2611048731</v>
      </c>
      <c r="J20" s="214"/>
      <c r="K20" s="143">
        <f t="shared" si="1"/>
        <v>63000</v>
      </c>
      <c r="L20" s="214"/>
      <c r="M20" s="143">
        <f t="shared" si="2"/>
        <v>21760159089</v>
      </c>
      <c r="N20" s="214"/>
      <c r="O20" s="143">
        <v>24371207820</v>
      </c>
      <c r="P20" s="214"/>
      <c r="Q20" s="284">
        <f t="shared" si="3"/>
        <v>-2611048731</v>
      </c>
    </row>
    <row r="21" spans="1:18" s="54" customFormat="1" ht="30" customHeight="1">
      <c r="A21" s="279" t="s">
        <v>265</v>
      </c>
      <c r="B21" s="181"/>
      <c r="C21" s="143">
        <v>1694000</v>
      </c>
      <c r="D21" s="214"/>
      <c r="E21" s="143">
        <v>21826650037</v>
      </c>
      <c r="F21" s="214"/>
      <c r="G21" s="143">
        <v>21826650037</v>
      </c>
      <c r="H21" s="214"/>
      <c r="I21" s="284">
        <f t="shared" si="0"/>
        <v>0</v>
      </c>
      <c r="J21" s="214"/>
      <c r="K21" s="143">
        <f t="shared" si="1"/>
        <v>1694000</v>
      </c>
      <c r="L21" s="214"/>
      <c r="M21" s="143">
        <f t="shared" si="2"/>
        <v>21826650037</v>
      </c>
      <c r="N21" s="214"/>
      <c r="O21" s="143">
        <v>20012387472</v>
      </c>
      <c r="P21" s="214"/>
      <c r="Q21" s="284">
        <f t="shared" si="3"/>
        <v>1814262565</v>
      </c>
    </row>
    <row r="22" spans="1:18" s="54" customFormat="1" ht="30" customHeight="1">
      <c r="A22" s="279" t="s">
        <v>266</v>
      </c>
      <c r="B22" s="181"/>
      <c r="C22" s="143">
        <v>4000000</v>
      </c>
      <c r="D22" s="214"/>
      <c r="E22" s="143">
        <v>40152262500</v>
      </c>
      <c r="F22" s="214"/>
      <c r="G22" s="143">
        <v>40671645000</v>
      </c>
      <c r="H22" s="214"/>
      <c r="I22" s="284">
        <f t="shared" si="0"/>
        <v>-519382500</v>
      </c>
      <c r="J22" s="214"/>
      <c r="K22" s="143">
        <f t="shared" si="1"/>
        <v>4000000</v>
      </c>
      <c r="L22" s="214"/>
      <c r="M22" s="143">
        <f t="shared" si="2"/>
        <v>40152262500</v>
      </c>
      <c r="N22" s="214"/>
      <c r="O22" s="143">
        <v>40251878398</v>
      </c>
      <c r="P22" s="214"/>
      <c r="Q22" s="284">
        <f t="shared" si="3"/>
        <v>-99615898</v>
      </c>
    </row>
    <row r="23" spans="1:18" s="54" customFormat="1" ht="30" customHeight="1">
      <c r="A23" s="279" t="s">
        <v>298</v>
      </c>
      <c r="B23" s="181"/>
      <c r="C23" s="143">
        <v>28</v>
      </c>
      <c r="D23" s="214"/>
      <c r="E23" s="143">
        <v>844744</v>
      </c>
      <c r="F23" s="214"/>
      <c r="G23" s="143">
        <v>736954</v>
      </c>
      <c r="H23" s="214"/>
      <c r="I23" s="284">
        <f t="shared" si="0"/>
        <v>107790</v>
      </c>
      <c r="J23" s="214"/>
      <c r="K23" s="143">
        <f t="shared" si="1"/>
        <v>28</v>
      </c>
      <c r="L23" s="214"/>
      <c r="M23" s="143">
        <f t="shared" si="2"/>
        <v>844744</v>
      </c>
      <c r="N23" s="214"/>
      <c r="O23" s="143">
        <v>736954</v>
      </c>
      <c r="P23" s="214"/>
      <c r="Q23" s="284">
        <f t="shared" si="3"/>
        <v>107790</v>
      </c>
    </row>
    <row r="24" spans="1:18" s="54" customFormat="1" ht="30" customHeight="1">
      <c r="A24" s="279" t="s">
        <v>294</v>
      </c>
      <c r="B24" s="181"/>
      <c r="C24" s="143">
        <v>15428991</v>
      </c>
      <c r="D24" s="214"/>
      <c r="E24" s="143">
        <v>208821055761</v>
      </c>
      <c r="F24" s="214"/>
      <c r="G24" s="143">
        <v>203358112917</v>
      </c>
      <c r="H24" s="214"/>
      <c r="I24" s="284">
        <f t="shared" si="0"/>
        <v>5462942844</v>
      </c>
      <c r="J24" s="214"/>
      <c r="K24" s="143">
        <f t="shared" si="1"/>
        <v>15428991</v>
      </c>
      <c r="L24" s="214"/>
      <c r="M24" s="143">
        <f t="shared" si="2"/>
        <v>208821055761</v>
      </c>
      <c r="N24" s="214"/>
      <c r="O24" s="143">
        <v>199999993026</v>
      </c>
      <c r="P24" s="214"/>
      <c r="Q24" s="284">
        <f t="shared" si="3"/>
        <v>8821062735</v>
      </c>
    </row>
    <row r="25" spans="1:18" s="54" customFormat="1" ht="30" customHeight="1">
      <c r="A25" s="279" t="s">
        <v>219</v>
      </c>
      <c r="B25" s="181"/>
      <c r="C25" s="143">
        <v>1504778</v>
      </c>
      <c r="D25" s="214"/>
      <c r="E25" s="143">
        <v>30510718845</v>
      </c>
      <c r="F25" s="214"/>
      <c r="G25" s="143">
        <v>31487663044</v>
      </c>
      <c r="H25" s="214"/>
      <c r="I25" s="284">
        <f t="shared" si="0"/>
        <v>-976944199</v>
      </c>
      <c r="J25" s="214"/>
      <c r="K25" s="143">
        <f t="shared" si="1"/>
        <v>1504778</v>
      </c>
      <c r="L25" s="214"/>
      <c r="M25" s="143">
        <f t="shared" si="2"/>
        <v>30510718845</v>
      </c>
      <c r="N25" s="214"/>
      <c r="O25" s="143">
        <v>28888407029</v>
      </c>
      <c r="P25" s="214"/>
      <c r="Q25" s="284">
        <f t="shared" si="3"/>
        <v>1622311816</v>
      </c>
    </row>
    <row r="26" spans="1:18" s="282" customFormat="1" ht="30" customHeight="1">
      <c r="A26" s="279" t="s">
        <v>233</v>
      </c>
      <c r="B26" s="181"/>
      <c r="C26" s="143">
        <v>715971</v>
      </c>
      <c r="D26" s="214"/>
      <c r="E26" s="143">
        <v>686871135668</v>
      </c>
      <c r="F26" s="214"/>
      <c r="G26" s="143">
        <v>676146402356</v>
      </c>
      <c r="H26" s="214"/>
      <c r="I26" s="284">
        <f t="shared" si="0"/>
        <v>10724733312</v>
      </c>
      <c r="J26" s="214"/>
      <c r="K26" s="143">
        <f t="shared" si="1"/>
        <v>715971</v>
      </c>
      <c r="L26" s="214"/>
      <c r="M26" s="143">
        <f t="shared" si="2"/>
        <v>686871135668</v>
      </c>
      <c r="N26" s="214"/>
      <c r="O26" s="143">
        <v>681266280802</v>
      </c>
      <c r="P26" s="214"/>
      <c r="Q26" s="284">
        <f t="shared" si="3"/>
        <v>5604854866</v>
      </c>
      <c r="R26" s="54"/>
    </row>
    <row r="27" spans="1:18" s="282" customFormat="1" ht="30" customHeight="1">
      <c r="A27" s="279" t="s">
        <v>299</v>
      </c>
      <c r="B27" s="181"/>
      <c r="C27" s="143">
        <v>235000</v>
      </c>
      <c r="D27" s="214"/>
      <c r="E27" s="143">
        <v>203097181962</v>
      </c>
      <c r="F27" s="214"/>
      <c r="G27" s="143">
        <v>203058769000</v>
      </c>
      <c r="H27" s="214"/>
      <c r="I27" s="284">
        <f t="shared" si="0"/>
        <v>38412962</v>
      </c>
      <c r="J27" s="214"/>
      <c r="K27" s="143">
        <f t="shared" si="1"/>
        <v>235000</v>
      </c>
      <c r="L27" s="214"/>
      <c r="M27" s="143">
        <f t="shared" si="2"/>
        <v>203097181962</v>
      </c>
      <c r="N27" s="214"/>
      <c r="O27" s="143">
        <v>203058769000</v>
      </c>
      <c r="P27" s="214"/>
      <c r="Q27" s="284">
        <f t="shared" si="3"/>
        <v>38412962</v>
      </c>
      <c r="R27" s="54"/>
    </row>
    <row r="28" spans="1:18" s="283" customFormat="1" ht="31.5" customHeight="1">
      <c r="A28" s="279" t="s">
        <v>50</v>
      </c>
      <c r="B28" s="214"/>
      <c r="C28" s="143">
        <v>450000</v>
      </c>
      <c r="D28" s="214"/>
      <c r="E28" s="143">
        <v>449918437500</v>
      </c>
      <c r="F28" s="214"/>
      <c r="G28" s="143">
        <v>449918437500</v>
      </c>
      <c r="H28" s="214"/>
      <c r="I28" s="284">
        <f t="shared" si="0"/>
        <v>0</v>
      </c>
      <c r="J28" s="214"/>
      <c r="K28" s="143">
        <f t="shared" si="1"/>
        <v>450000</v>
      </c>
      <c r="L28" s="214"/>
      <c r="M28" s="143">
        <f t="shared" si="2"/>
        <v>449918437500</v>
      </c>
      <c r="N28" s="214"/>
      <c r="O28" s="143">
        <v>449918437500</v>
      </c>
      <c r="P28" s="214"/>
      <c r="Q28" s="284">
        <f t="shared" si="3"/>
        <v>0</v>
      </c>
      <c r="R28" s="58"/>
    </row>
    <row r="29" spans="1:18" s="283" customFormat="1" ht="31.5" customHeight="1">
      <c r="A29" s="279" t="s">
        <v>55</v>
      </c>
      <c r="B29" s="214"/>
      <c r="C29" s="143">
        <v>95000</v>
      </c>
      <c r="D29" s="214"/>
      <c r="E29" s="143">
        <v>91645086317</v>
      </c>
      <c r="F29" s="214"/>
      <c r="G29" s="143">
        <v>90960260464</v>
      </c>
      <c r="H29" s="214"/>
      <c r="I29" s="284">
        <f t="shared" si="0"/>
        <v>684825853</v>
      </c>
      <c r="J29" s="214"/>
      <c r="K29" s="143">
        <f t="shared" si="1"/>
        <v>95000</v>
      </c>
      <c r="L29" s="214"/>
      <c r="M29" s="143">
        <f t="shared" si="2"/>
        <v>91645086317</v>
      </c>
      <c r="N29" s="214"/>
      <c r="O29" s="143">
        <v>88680673714</v>
      </c>
      <c r="P29" s="214"/>
      <c r="Q29" s="284">
        <f t="shared" si="3"/>
        <v>2964412603</v>
      </c>
      <c r="R29" s="58"/>
    </row>
    <row r="30" spans="1:18" s="283" customFormat="1" ht="31.5" customHeight="1">
      <c r="A30" s="279" t="s">
        <v>59</v>
      </c>
      <c r="B30" s="214"/>
      <c r="C30" s="143">
        <v>41340</v>
      </c>
      <c r="D30" s="214"/>
      <c r="E30" s="143">
        <v>38999287098</v>
      </c>
      <c r="F30" s="214"/>
      <c r="G30" s="143">
        <v>38999287097</v>
      </c>
      <c r="H30" s="214"/>
      <c r="I30" s="284">
        <f t="shared" si="0"/>
        <v>1</v>
      </c>
      <c r="J30" s="214"/>
      <c r="K30" s="143">
        <f t="shared" si="1"/>
        <v>41340</v>
      </c>
      <c r="L30" s="214"/>
      <c r="M30" s="143">
        <f t="shared" si="2"/>
        <v>38999287098</v>
      </c>
      <c r="N30" s="214"/>
      <c r="O30" s="143">
        <v>38232569090</v>
      </c>
      <c r="P30" s="214"/>
      <c r="Q30" s="284">
        <f t="shared" si="3"/>
        <v>766718008</v>
      </c>
      <c r="R30" s="58"/>
    </row>
    <row r="31" spans="1:18" s="283" customFormat="1" ht="31.5" customHeight="1">
      <c r="A31" s="279" t="s">
        <v>42</v>
      </c>
      <c r="B31" s="214"/>
      <c r="C31" s="143">
        <v>184078</v>
      </c>
      <c r="D31" s="214"/>
      <c r="E31" s="143">
        <v>137100370593</v>
      </c>
      <c r="F31" s="214"/>
      <c r="G31" s="143">
        <v>135544163743</v>
      </c>
      <c r="H31" s="214"/>
      <c r="I31" s="284">
        <f t="shared" si="0"/>
        <v>1556206850</v>
      </c>
      <c r="J31" s="214"/>
      <c r="K31" s="143">
        <f t="shared" si="1"/>
        <v>184078</v>
      </c>
      <c r="L31" s="214"/>
      <c r="M31" s="143">
        <f t="shared" si="2"/>
        <v>137100370593</v>
      </c>
      <c r="N31" s="214"/>
      <c r="O31" s="143">
        <v>123032317545</v>
      </c>
      <c r="P31" s="214"/>
      <c r="Q31" s="284">
        <f t="shared" si="3"/>
        <v>14068053048</v>
      </c>
      <c r="R31" s="58"/>
    </row>
    <row r="32" spans="1:18" s="283" customFormat="1" ht="31.5" customHeight="1">
      <c r="A32" s="279" t="s">
        <v>45</v>
      </c>
      <c r="B32" s="214"/>
      <c r="C32" s="143">
        <v>153672</v>
      </c>
      <c r="D32" s="214"/>
      <c r="E32" s="143">
        <v>97871321607</v>
      </c>
      <c r="F32" s="214"/>
      <c r="G32" s="143">
        <v>98463698296</v>
      </c>
      <c r="H32" s="214"/>
      <c r="I32" s="284">
        <f t="shared" si="0"/>
        <v>-592376689</v>
      </c>
      <c r="J32" s="214"/>
      <c r="K32" s="143">
        <f t="shared" si="1"/>
        <v>153672</v>
      </c>
      <c r="L32" s="214"/>
      <c r="M32" s="143">
        <f t="shared" si="2"/>
        <v>97871321607</v>
      </c>
      <c r="N32" s="214"/>
      <c r="O32" s="143">
        <v>89918241313</v>
      </c>
      <c r="P32" s="214"/>
      <c r="Q32" s="284">
        <f t="shared" si="3"/>
        <v>7953080294</v>
      </c>
      <c r="R32" s="58"/>
    </row>
    <row r="33" spans="1:19" s="283" customFormat="1" ht="31.5" customHeight="1">
      <c r="A33" s="279" t="s">
        <v>61</v>
      </c>
      <c r="B33" s="214"/>
      <c r="C33" s="143">
        <v>200000</v>
      </c>
      <c r="D33" s="214"/>
      <c r="E33" s="143">
        <v>199963750000</v>
      </c>
      <c r="F33" s="214"/>
      <c r="G33" s="143">
        <v>199963750000</v>
      </c>
      <c r="H33" s="214"/>
      <c r="I33" s="284">
        <f t="shared" si="0"/>
        <v>0</v>
      </c>
      <c r="J33" s="214"/>
      <c r="K33" s="143">
        <f t="shared" si="1"/>
        <v>200000</v>
      </c>
      <c r="L33" s="214"/>
      <c r="M33" s="143">
        <f t="shared" si="2"/>
        <v>199963750000</v>
      </c>
      <c r="N33" s="214"/>
      <c r="O33" s="143">
        <v>199963750000</v>
      </c>
      <c r="P33" s="214"/>
      <c r="Q33" s="284">
        <f t="shared" si="3"/>
        <v>0</v>
      </c>
      <c r="R33" s="58"/>
    </row>
    <row r="34" spans="1:19" s="283" customFormat="1" ht="31.5" customHeight="1">
      <c r="A34" s="279" t="s">
        <v>64</v>
      </c>
      <c r="B34" s="214"/>
      <c r="C34" s="143">
        <v>490891</v>
      </c>
      <c r="D34" s="214"/>
      <c r="E34" s="143">
        <v>316807799766</v>
      </c>
      <c r="F34" s="214"/>
      <c r="G34" s="143">
        <v>313817600813</v>
      </c>
      <c r="H34" s="214"/>
      <c r="I34" s="284">
        <f t="shared" si="0"/>
        <v>2990198953</v>
      </c>
      <c r="J34" s="214"/>
      <c r="K34" s="143">
        <f t="shared" si="1"/>
        <v>490891</v>
      </c>
      <c r="L34" s="214"/>
      <c r="M34" s="143">
        <f t="shared" si="2"/>
        <v>316807799766</v>
      </c>
      <c r="N34" s="214"/>
      <c r="O34" s="143">
        <v>292274661122</v>
      </c>
      <c r="P34" s="214"/>
      <c r="Q34" s="284">
        <f t="shared" si="3"/>
        <v>24533138644</v>
      </c>
      <c r="R34" s="284"/>
    </row>
    <row r="35" spans="1:19" s="58" customFormat="1" ht="31.5" customHeight="1">
      <c r="A35" s="279" t="s">
        <v>40</v>
      </c>
      <c r="B35" s="214"/>
      <c r="C35" s="143">
        <v>644600</v>
      </c>
      <c r="D35" s="214"/>
      <c r="E35" s="143">
        <v>402795534074</v>
      </c>
      <c r="F35" s="214"/>
      <c r="G35" s="143">
        <v>403080406600</v>
      </c>
      <c r="H35" s="214"/>
      <c r="I35" s="284">
        <f t="shared" si="0"/>
        <v>-284872526</v>
      </c>
      <c r="J35" s="214"/>
      <c r="K35" s="143">
        <f t="shared" si="1"/>
        <v>644600</v>
      </c>
      <c r="L35" s="214"/>
      <c r="M35" s="143">
        <f>E35</f>
        <v>402795534074</v>
      </c>
      <c r="N35" s="214"/>
      <c r="O35" s="143">
        <v>368917664272</v>
      </c>
      <c r="P35" s="214"/>
      <c r="Q35" s="284">
        <f t="shared" si="3"/>
        <v>33877869802</v>
      </c>
      <c r="R35" s="284"/>
    </row>
    <row r="36" spans="1:19" s="283" customFormat="1" ht="31.5" customHeight="1">
      <c r="A36" s="279" t="s">
        <v>36</v>
      </c>
      <c r="B36" s="214"/>
      <c r="C36" s="143">
        <v>546171</v>
      </c>
      <c r="D36" s="214"/>
      <c r="E36" s="143">
        <v>367926935823</v>
      </c>
      <c r="F36" s="214"/>
      <c r="G36" s="143">
        <v>369791964891</v>
      </c>
      <c r="H36" s="214"/>
      <c r="I36" s="284">
        <f t="shared" si="0"/>
        <v>-1865029068</v>
      </c>
      <c r="J36" s="214"/>
      <c r="K36" s="143">
        <f t="shared" si="1"/>
        <v>546171</v>
      </c>
      <c r="L36" s="214"/>
      <c r="M36" s="143">
        <f t="shared" si="2"/>
        <v>367926935823</v>
      </c>
      <c r="N36" s="214"/>
      <c r="O36" s="143">
        <v>336423706342</v>
      </c>
      <c r="P36" s="214"/>
      <c r="Q36" s="284">
        <f t="shared" si="3"/>
        <v>31503229481</v>
      </c>
      <c r="R36" s="58"/>
    </row>
    <row r="37" spans="1:19" s="283" customFormat="1" ht="31.5" customHeight="1">
      <c r="A37" s="279" t="s">
        <v>300</v>
      </c>
      <c r="B37" s="214"/>
      <c r="C37" s="143">
        <v>400000</v>
      </c>
      <c r="D37" s="214"/>
      <c r="E37" s="143">
        <v>399927500000</v>
      </c>
      <c r="F37" s="214"/>
      <c r="G37" s="143">
        <v>400062500000</v>
      </c>
      <c r="H37" s="214"/>
      <c r="I37" s="284">
        <f t="shared" si="0"/>
        <v>-135000000</v>
      </c>
      <c r="J37" s="214"/>
      <c r="K37" s="143">
        <f t="shared" si="1"/>
        <v>400000</v>
      </c>
      <c r="L37" s="214"/>
      <c r="M37" s="143">
        <f t="shared" si="2"/>
        <v>399927500000</v>
      </c>
      <c r="N37" s="214"/>
      <c r="O37" s="143">
        <v>400062500000</v>
      </c>
      <c r="P37" s="214"/>
      <c r="Q37" s="284">
        <f t="shared" si="3"/>
        <v>-135000000</v>
      </c>
      <c r="R37" s="58"/>
    </row>
    <row r="38" spans="1:19" s="58" customFormat="1" ht="31.5" customHeight="1">
      <c r="A38" s="279" t="s">
        <v>146</v>
      </c>
      <c r="B38" s="214"/>
      <c r="C38" s="143">
        <v>617528</v>
      </c>
      <c r="D38" s="214"/>
      <c r="E38" s="143">
        <v>376611456239</v>
      </c>
      <c r="F38" s="214"/>
      <c r="G38" s="143">
        <v>380883136979</v>
      </c>
      <c r="H38" s="214"/>
      <c r="I38" s="284">
        <f t="shared" si="0"/>
        <v>-4271680740</v>
      </c>
      <c r="J38" s="214"/>
      <c r="K38" s="143">
        <f t="shared" si="1"/>
        <v>617528</v>
      </c>
      <c r="L38" s="214"/>
      <c r="M38" s="143">
        <f t="shared" si="2"/>
        <v>376611456239</v>
      </c>
      <c r="N38" s="214"/>
      <c r="O38" s="143">
        <v>347701961227</v>
      </c>
      <c r="P38" s="214"/>
      <c r="Q38" s="284">
        <f t="shared" si="3"/>
        <v>28909495012</v>
      </c>
    </row>
    <row r="39" spans="1:19" s="58" customFormat="1" ht="31.5" customHeight="1">
      <c r="A39" s="279" t="s">
        <v>165</v>
      </c>
      <c r="B39" s="214"/>
      <c r="C39" s="143">
        <v>500000</v>
      </c>
      <c r="D39" s="214"/>
      <c r="E39" s="143">
        <v>499909375000</v>
      </c>
      <c r="F39" s="214"/>
      <c r="G39" s="143">
        <v>499909375000</v>
      </c>
      <c r="H39" s="214"/>
      <c r="I39" s="284">
        <f t="shared" ref="I39" si="5">E39-G39</f>
        <v>0</v>
      </c>
      <c r="J39" s="214"/>
      <c r="K39" s="143">
        <f t="shared" ref="K39" si="6">C39</f>
        <v>500000</v>
      </c>
      <c r="L39" s="214"/>
      <c r="M39" s="143">
        <f t="shared" ref="M39:M40" si="7">E39</f>
        <v>499909375000</v>
      </c>
      <c r="N39" s="214"/>
      <c r="O39" s="143">
        <v>499909375000</v>
      </c>
      <c r="P39" s="214"/>
      <c r="Q39" s="284">
        <f t="shared" ref="Q39" si="8">M39-O39</f>
        <v>0</v>
      </c>
    </row>
    <row r="40" spans="1:19" s="58" customFormat="1" ht="31.5" customHeight="1">
      <c r="A40" s="279" t="s">
        <v>279</v>
      </c>
      <c r="B40" s="214"/>
      <c r="C40" s="143">
        <v>600000</v>
      </c>
      <c r="D40" s="214"/>
      <c r="E40" s="143">
        <v>571840335150</v>
      </c>
      <c r="F40" s="214"/>
      <c r="G40" s="143">
        <v>519325034432</v>
      </c>
      <c r="H40" s="214"/>
      <c r="I40" s="284">
        <f t="shared" si="0"/>
        <v>52515300718</v>
      </c>
      <c r="J40" s="214"/>
      <c r="K40" s="143">
        <f t="shared" si="1"/>
        <v>600000</v>
      </c>
      <c r="L40" s="214"/>
      <c r="M40" s="143">
        <f t="shared" si="7"/>
        <v>571840335150</v>
      </c>
      <c r="N40" s="214"/>
      <c r="O40" s="143">
        <v>570019179307</v>
      </c>
      <c r="P40" s="214"/>
      <c r="Q40" s="284">
        <f t="shared" si="3"/>
        <v>1821155843</v>
      </c>
    </row>
    <row r="41" spans="1:19" ht="30" customHeight="1" thickBot="1">
      <c r="A41" s="11" t="s">
        <v>12</v>
      </c>
      <c r="B41" s="196"/>
      <c r="C41" s="197">
        <f>SUM(C7:C40)</f>
        <v>107978312</v>
      </c>
      <c r="D41" s="196"/>
      <c r="E41" s="197">
        <f t="shared" ref="E41:Q41" si="9">SUM(E7:E40)</f>
        <v>6289092713930</v>
      </c>
      <c r="F41" s="198">
        <f t="shared" si="9"/>
        <v>0</v>
      </c>
      <c r="G41" s="197">
        <f t="shared" si="9"/>
        <v>6227565743679</v>
      </c>
      <c r="H41" s="198">
        <f t="shared" si="9"/>
        <v>0</v>
      </c>
      <c r="I41" s="249">
        <f t="shared" si="9"/>
        <v>61526970251</v>
      </c>
      <c r="J41" s="198">
        <f t="shared" si="9"/>
        <v>0</v>
      </c>
      <c r="K41" s="197">
        <f t="shared" si="9"/>
        <v>107978312</v>
      </c>
      <c r="L41" s="198">
        <f t="shared" si="9"/>
        <v>0</v>
      </c>
      <c r="M41" s="197">
        <f t="shared" si="9"/>
        <v>6289092713930</v>
      </c>
      <c r="N41" s="198">
        <f t="shared" si="9"/>
        <v>0</v>
      </c>
      <c r="O41" s="197">
        <f>SUM(O7:O40)</f>
        <v>6044669833909</v>
      </c>
      <c r="P41" s="198">
        <f t="shared" si="9"/>
        <v>0</v>
      </c>
      <c r="Q41" s="249">
        <f t="shared" si="9"/>
        <v>244422880021</v>
      </c>
      <c r="S41" s="12"/>
    </row>
    <row r="42" spans="1:19" ht="30" customHeight="1" thickTop="1">
      <c r="M42" s="35"/>
      <c r="O42" s="132"/>
      <c r="S42" s="12"/>
    </row>
    <row r="43" spans="1:19" ht="30" customHeight="1">
      <c r="S43" s="12"/>
    </row>
    <row r="44" spans="1:19" ht="30" customHeight="1">
      <c r="S44" s="12"/>
    </row>
    <row r="45" spans="1:19" ht="30" customHeight="1">
      <c r="S45" s="12"/>
    </row>
    <row r="46" spans="1:19" ht="30" customHeight="1">
      <c r="S46" s="12"/>
    </row>
    <row r="47" spans="1:19" ht="30" customHeight="1">
      <c r="S47" s="12"/>
    </row>
    <row r="48" spans="1:19" ht="30" customHeight="1">
      <c r="S48" s="12"/>
    </row>
    <row r="49" spans="18:19" ht="30" customHeight="1">
      <c r="S49" s="12"/>
    </row>
    <row r="50" spans="18:19" ht="30" customHeight="1">
      <c r="S50" s="12"/>
    </row>
    <row r="51" spans="18:19" ht="30" customHeight="1">
      <c r="S51" s="12"/>
    </row>
    <row r="52" spans="18:19" ht="30" customHeight="1">
      <c r="S52" s="12"/>
    </row>
    <row r="53" spans="18:19" ht="30" customHeight="1">
      <c r="S53" s="12"/>
    </row>
    <row r="54" spans="18:19" ht="30" customHeight="1">
      <c r="R54" s="12"/>
      <c r="S54" s="12"/>
    </row>
    <row r="55" spans="18:19" ht="30" customHeight="1">
      <c r="R55" s="12"/>
      <c r="S55" s="12"/>
    </row>
    <row r="56" spans="18:19" ht="30" customHeight="1">
      <c r="R56" s="12"/>
      <c r="S56" s="12"/>
    </row>
    <row r="57" spans="18:19" ht="30" customHeight="1">
      <c r="R57" s="12"/>
      <c r="S57" s="12"/>
    </row>
    <row r="58" spans="18:19" ht="30" customHeight="1">
      <c r="R58" s="12"/>
      <c r="S58" s="12"/>
    </row>
    <row r="59" spans="18:19" ht="30" customHeight="1">
      <c r="R59" s="12"/>
      <c r="S59" s="12"/>
    </row>
    <row r="60" spans="18:19" ht="30" customHeight="1">
      <c r="R60" s="12"/>
      <c r="S60" s="12"/>
    </row>
    <row r="61" spans="18:19" ht="30" customHeight="1">
      <c r="R61" s="12"/>
      <c r="S61" s="12"/>
    </row>
    <row r="62" spans="18:19" ht="30" customHeight="1">
      <c r="R62" s="12"/>
      <c r="S62" s="12"/>
    </row>
    <row r="63" spans="18:19" ht="30" customHeight="1">
      <c r="R63" s="12"/>
      <c r="S63" s="12"/>
    </row>
    <row r="64" spans="18:19" ht="30" customHeight="1">
      <c r="R64" s="12"/>
      <c r="S64" s="12"/>
    </row>
    <row r="65" spans="18:19" ht="30" customHeight="1">
      <c r="R65" s="12"/>
      <c r="S65" s="12"/>
    </row>
  </sheetData>
  <mergeCells count="8">
    <mergeCell ref="T6:U6"/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6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">
    <tabColor theme="8" tint="-0.249977111117893"/>
    <pageSetUpPr fitToPage="1"/>
  </sheetPr>
  <dimension ref="A1:AA52"/>
  <sheetViews>
    <sheetView rightToLeft="1" view="pageBreakPreview" zoomScale="80" zoomScaleNormal="100" zoomScaleSheetLayoutView="80" workbookViewId="0">
      <selection activeCell="T1" sqref="T1"/>
    </sheetView>
  </sheetViews>
  <sheetFormatPr defaultRowHeight="30" customHeight="1"/>
  <cols>
    <col min="1" max="1" width="28.5703125" style="54" bestFit="1" customWidth="1"/>
    <col min="2" max="2" width="1.28515625" style="54" customWidth="1"/>
    <col min="3" max="3" width="13.28515625" style="54" bestFit="1" customWidth="1"/>
    <col min="4" max="4" width="1.28515625" style="54" customWidth="1"/>
    <col min="5" max="5" width="19.85546875" style="54" customWidth="1"/>
    <col min="6" max="6" width="1.28515625" style="54" customWidth="1"/>
    <col min="7" max="7" width="21.85546875" style="54" bestFit="1" customWidth="1"/>
    <col min="8" max="8" width="1.28515625" style="54" customWidth="1"/>
    <col min="9" max="9" width="22" style="246" bestFit="1" customWidth="1"/>
    <col min="10" max="10" width="1.28515625" style="54" customWidth="1"/>
    <col min="11" max="11" width="16.7109375" style="54" bestFit="1" customWidth="1"/>
    <col min="12" max="12" width="0.7109375" style="54" customWidth="1"/>
    <col min="13" max="13" width="25" style="54" customWidth="1"/>
    <col min="14" max="14" width="1.28515625" style="54" customWidth="1"/>
    <col min="15" max="15" width="24.7109375" style="54" bestFit="1" customWidth="1"/>
    <col min="16" max="16" width="0.7109375" style="54" customWidth="1"/>
    <col min="17" max="17" width="20.7109375" style="247" customWidth="1"/>
    <col min="18" max="18" width="1.28515625" style="54" customWidth="1"/>
    <col min="19" max="19" width="0.28515625" style="54" customWidth="1"/>
    <col min="20" max="20" width="9.140625" style="54"/>
    <col min="21" max="21" width="14.7109375" style="54" bestFit="1" customWidth="1"/>
    <col min="22" max="22" width="9.85546875" style="54" bestFit="1" customWidth="1"/>
    <col min="23" max="23" width="15.85546875" style="54" bestFit="1" customWidth="1"/>
    <col min="24" max="24" width="15.85546875" style="54" customWidth="1"/>
    <col min="25" max="25" width="10.85546875" style="54" customWidth="1"/>
    <col min="26" max="26" width="12.28515625" style="54" customWidth="1"/>
    <col min="27" max="27" width="14" style="54" bestFit="1" customWidth="1"/>
    <col min="28" max="16384" width="9.140625" style="54"/>
  </cols>
  <sheetData>
    <row r="1" spans="1:27" ht="30" customHeight="1">
      <c r="A1" s="387" t="s">
        <v>0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</row>
    <row r="2" spans="1:27" ht="30" customHeight="1">
      <c r="A2" s="387" t="s">
        <v>88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</row>
    <row r="3" spans="1:27" ht="30" customHeight="1">
      <c r="A3" s="387" t="s">
        <v>295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</row>
    <row r="4" spans="1:27" s="88" customFormat="1" ht="30" customHeight="1">
      <c r="A4" s="390" t="s">
        <v>133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</row>
    <row r="5" spans="1:27" ht="25.5" customHeight="1">
      <c r="A5" s="352" t="s">
        <v>89</v>
      </c>
      <c r="C5" s="352" t="s">
        <v>99</v>
      </c>
      <c r="D5" s="352"/>
      <c r="E5" s="352"/>
      <c r="F5" s="352"/>
      <c r="G5" s="352"/>
      <c r="H5" s="352"/>
      <c r="I5" s="352"/>
      <c r="K5" s="352" t="str">
        <f>'درآمد سرمایه گذاری در سهام'!$M$5</f>
        <v>از ابتدای سال مالی تا پایان ماه</v>
      </c>
      <c r="L5" s="352"/>
      <c r="M5" s="352"/>
      <c r="N5" s="352"/>
      <c r="O5" s="352"/>
      <c r="P5" s="352"/>
      <c r="Q5" s="352"/>
      <c r="R5" s="352"/>
    </row>
    <row r="6" spans="1:27" ht="38.25" customHeight="1">
      <c r="A6" s="352"/>
      <c r="C6" s="61" t="s">
        <v>6</v>
      </c>
      <c r="D6" s="80"/>
      <c r="E6" s="61" t="s">
        <v>134</v>
      </c>
      <c r="F6" s="80"/>
      <c r="G6" s="61" t="s">
        <v>135</v>
      </c>
      <c r="H6" s="80"/>
      <c r="I6" s="244" t="s">
        <v>136</v>
      </c>
      <c r="K6" s="61" t="s">
        <v>6</v>
      </c>
      <c r="L6" s="80"/>
      <c r="M6" s="61" t="s">
        <v>134</v>
      </c>
      <c r="N6" s="80"/>
      <c r="O6" s="61" t="s">
        <v>135</v>
      </c>
      <c r="P6" s="80"/>
      <c r="Q6" s="398" t="s">
        <v>136</v>
      </c>
      <c r="R6" s="398"/>
      <c r="T6" s="396"/>
      <c r="U6" s="396"/>
      <c r="V6" s="396"/>
      <c r="W6" s="134"/>
      <c r="X6" s="134"/>
      <c r="Y6" s="134"/>
      <c r="Z6" s="134"/>
      <c r="AA6" s="134"/>
    </row>
    <row r="7" spans="1:27" ht="30" customHeight="1">
      <c r="A7" s="4" t="s">
        <v>268</v>
      </c>
      <c r="B7"/>
      <c r="C7" s="183">
        <v>0</v>
      </c>
      <c r="D7" s="196"/>
      <c r="E7" s="183">
        <v>0</v>
      </c>
      <c r="F7" s="196"/>
      <c r="G7" s="183">
        <v>0</v>
      </c>
      <c r="H7" s="196"/>
      <c r="I7" s="161">
        <f>E7-G7</f>
        <v>0</v>
      </c>
      <c r="J7" s="196"/>
      <c r="K7" s="183">
        <v>548457</v>
      </c>
      <c r="L7" s="196"/>
      <c r="M7" s="183">
        <v>3810903853</v>
      </c>
      <c r="N7" s="196"/>
      <c r="O7" s="183">
        <v>3739944143</v>
      </c>
      <c r="P7" s="196"/>
      <c r="Q7" s="161">
        <f>M7-O7</f>
        <v>70959710</v>
      </c>
      <c r="R7" s="287"/>
    </row>
    <row r="8" spans="1:27" ht="30" customHeight="1">
      <c r="A8" s="4" t="s">
        <v>232</v>
      </c>
      <c r="B8"/>
      <c r="C8" s="183">
        <v>0</v>
      </c>
      <c r="D8" s="196"/>
      <c r="E8" s="183">
        <v>0</v>
      </c>
      <c r="F8" s="196"/>
      <c r="G8" s="183">
        <v>0</v>
      </c>
      <c r="H8" s="196"/>
      <c r="I8" s="161">
        <f t="shared" ref="I8:I50" si="0">E8-G8</f>
        <v>0</v>
      </c>
      <c r="J8" s="196"/>
      <c r="K8" s="183">
        <v>75</v>
      </c>
      <c r="L8" s="196"/>
      <c r="M8" s="183">
        <v>5156781</v>
      </c>
      <c r="N8" s="196"/>
      <c r="O8" s="183">
        <v>4112010</v>
      </c>
      <c r="P8" s="196"/>
      <c r="Q8" s="161">
        <f t="shared" ref="Q8:Q50" si="1">M8-O8</f>
        <v>1044771</v>
      </c>
      <c r="R8" s="287"/>
    </row>
    <row r="9" spans="1:27" ht="30" customHeight="1">
      <c r="A9" s="4" t="s">
        <v>276</v>
      </c>
      <c r="B9"/>
      <c r="C9" s="183">
        <v>411</v>
      </c>
      <c r="D9" s="196"/>
      <c r="E9" s="183">
        <v>1334341</v>
      </c>
      <c r="F9" s="196"/>
      <c r="G9" s="183">
        <v>999241</v>
      </c>
      <c r="H9" s="196"/>
      <c r="I9" s="161">
        <f>E9-G9</f>
        <v>335100</v>
      </c>
      <c r="J9" s="196"/>
      <c r="K9" s="183">
        <v>411</v>
      </c>
      <c r="L9" s="196"/>
      <c r="M9" s="183">
        <v>1334341</v>
      </c>
      <c r="N9" s="196"/>
      <c r="O9" s="183">
        <v>999241</v>
      </c>
      <c r="P9" s="196"/>
      <c r="Q9" s="161">
        <f>M9-O9</f>
        <v>335100</v>
      </c>
      <c r="R9" s="287"/>
    </row>
    <row r="10" spans="1:27" ht="30" customHeight="1">
      <c r="A10" s="4" t="s">
        <v>269</v>
      </c>
      <c r="B10"/>
      <c r="C10" s="183">
        <v>0</v>
      </c>
      <c r="D10" s="196"/>
      <c r="E10" s="183">
        <v>0</v>
      </c>
      <c r="F10" s="196"/>
      <c r="G10" s="183">
        <v>0</v>
      </c>
      <c r="H10" s="196"/>
      <c r="I10" s="161">
        <f t="shared" si="0"/>
        <v>0</v>
      </c>
      <c r="J10" s="196"/>
      <c r="K10" s="183">
        <v>906</v>
      </c>
      <c r="L10" s="196"/>
      <c r="M10" s="183">
        <v>1290577</v>
      </c>
      <c r="N10" s="196"/>
      <c r="O10" s="183">
        <v>1120830</v>
      </c>
      <c r="P10" s="196"/>
      <c r="Q10" s="161">
        <f>M10-O10</f>
        <v>169747</v>
      </c>
      <c r="R10" s="287"/>
    </row>
    <row r="11" spans="1:27" ht="30" customHeight="1">
      <c r="A11" s="4" t="s">
        <v>278</v>
      </c>
      <c r="B11"/>
      <c r="C11" s="183">
        <v>0</v>
      </c>
      <c r="D11" s="196"/>
      <c r="E11" s="183">
        <v>0</v>
      </c>
      <c r="F11" s="196"/>
      <c r="G11" s="183">
        <v>0</v>
      </c>
      <c r="H11" s="196"/>
      <c r="I11" s="161">
        <f>E11-G11</f>
        <v>0</v>
      </c>
      <c r="J11" s="196"/>
      <c r="K11" s="183">
        <v>208</v>
      </c>
      <c r="L11" s="196"/>
      <c r="M11" s="183">
        <v>684386</v>
      </c>
      <c r="N11" s="196"/>
      <c r="O11" s="183">
        <v>649754</v>
      </c>
      <c r="P11" s="196"/>
      <c r="Q11" s="161">
        <f t="shared" si="1"/>
        <v>34632</v>
      </c>
      <c r="R11" s="287"/>
    </row>
    <row r="12" spans="1:27" ht="30" customHeight="1">
      <c r="A12" s="4" t="s">
        <v>289</v>
      </c>
      <c r="B12"/>
      <c r="C12" s="183">
        <v>0</v>
      </c>
      <c r="D12" s="196"/>
      <c r="E12" s="183">
        <v>0</v>
      </c>
      <c r="F12" s="183"/>
      <c r="G12" s="183">
        <v>0</v>
      </c>
      <c r="H12" s="183"/>
      <c r="I12" s="161">
        <f>E12-G12</f>
        <v>0</v>
      </c>
      <c r="J12" s="183"/>
      <c r="K12" s="183">
        <v>3000000</v>
      </c>
      <c r="L12" s="196"/>
      <c r="M12" s="183">
        <v>40301155496</v>
      </c>
      <c r="N12" s="183"/>
      <c r="O12" s="183">
        <v>38447469573</v>
      </c>
      <c r="P12" s="183"/>
      <c r="Q12" s="161">
        <f>M12-O12</f>
        <v>1853685923</v>
      </c>
      <c r="R12" s="287"/>
    </row>
    <row r="13" spans="1:27" ht="30" customHeight="1">
      <c r="A13" s="4" t="s">
        <v>226</v>
      </c>
      <c r="B13"/>
      <c r="C13" s="183">
        <v>0</v>
      </c>
      <c r="D13" s="196"/>
      <c r="E13" s="183">
        <v>0</v>
      </c>
      <c r="F13" s="183"/>
      <c r="G13" s="183">
        <v>0</v>
      </c>
      <c r="H13" s="183"/>
      <c r="I13" s="161">
        <f t="shared" si="0"/>
        <v>0</v>
      </c>
      <c r="J13" s="183"/>
      <c r="K13" s="183">
        <v>69104</v>
      </c>
      <c r="L13" s="183"/>
      <c r="M13" s="183">
        <v>656398641</v>
      </c>
      <c r="N13" s="183"/>
      <c r="O13" s="183">
        <v>688584756</v>
      </c>
      <c r="P13" s="183"/>
      <c r="Q13" s="161">
        <f t="shared" si="1"/>
        <v>-32186115</v>
      </c>
      <c r="R13" s="287"/>
    </row>
    <row r="14" spans="1:27" ht="30" customHeight="1">
      <c r="A14" s="4" t="s">
        <v>290</v>
      </c>
      <c r="B14"/>
      <c r="C14" s="183">
        <v>0</v>
      </c>
      <c r="D14" s="196"/>
      <c r="E14" s="183">
        <v>0</v>
      </c>
      <c r="F14" s="183"/>
      <c r="G14" s="183">
        <v>0</v>
      </c>
      <c r="H14" s="183"/>
      <c r="I14" s="161">
        <f>E14-G14</f>
        <v>0</v>
      </c>
      <c r="J14" s="183"/>
      <c r="K14" s="183">
        <v>333</v>
      </c>
      <c r="L14" s="196"/>
      <c r="M14" s="183">
        <v>6981371</v>
      </c>
      <c r="N14" s="183"/>
      <c r="O14" s="183">
        <v>5372798</v>
      </c>
      <c r="P14" s="183"/>
      <c r="Q14" s="161">
        <f>M14-O14</f>
        <v>1608573</v>
      </c>
      <c r="R14" s="287"/>
    </row>
    <row r="15" spans="1:27" ht="30" customHeight="1">
      <c r="A15" s="4" t="s">
        <v>267</v>
      </c>
      <c r="B15"/>
      <c r="C15" s="183">
        <v>5000000</v>
      </c>
      <c r="D15" s="196"/>
      <c r="E15" s="183">
        <v>96616070375</v>
      </c>
      <c r="F15" s="183"/>
      <c r="G15" s="183">
        <v>96467568444</v>
      </c>
      <c r="H15" s="183"/>
      <c r="I15" s="183">
        <f t="shared" si="0"/>
        <v>148501931</v>
      </c>
      <c r="J15" s="183"/>
      <c r="K15" s="183">
        <v>11000000</v>
      </c>
      <c r="L15" s="196"/>
      <c r="M15" s="183">
        <v>204840214837</v>
      </c>
      <c r="N15" s="183"/>
      <c r="O15" s="183">
        <v>203512558756</v>
      </c>
      <c r="P15" s="183"/>
      <c r="Q15" s="183">
        <f t="shared" si="1"/>
        <v>1327656081</v>
      </c>
      <c r="R15" s="287"/>
    </row>
    <row r="16" spans="1:27" ht="30" customHeight="1">
      <c r="A16" s="4" t="s">
        <v>204</v>
      </c>
      <c r="B16"/>
      <c r="C16" s="183">
        <v>3282473</v>
      </c>
      <c r="D16" s="196"/>
      <c r="E16" s="183">
        <v>42730169452</v>
      </c>
      <c r="F16" s="183"/>
      <c r="G16" s="183">
        <v>41240905021</v>
      </c>
      <c r="H16" s="183"/>
      <c r="I16" s="183">
        <f t="shared" si="0"/>
        <v>1489264431</v>
      </c>
      <c r="J16" s="183"/>
      <c r="K16" s="183">
        <v>5627877</v>
      </c>
      <c r="L16" s="196"/>
      <c r="M16" s="183">
        <v>73797199148</v>
      </c>
      <c r="N16" s="183"/>
      <c r="O16" s="183">
        <v>68500295604</v>
      </c>
      <c r="P16" s="183"/>
      <c r="Q16" s="183">
        <f t="shared" si="1"/>
        <v>5296903544</v>
      </c>
      <c r="R16" s="287"/>
    </row>
    <row r="17" spans="1:18" ht="30" customHeight="1">
      <c r="A17" s="4" t="s">
        <v>291</v>
      </c>
      <c r="B17"/>
      <c r="C17" s="183">
        <v>0</v>
      </c>
      <c r="D17" s="196"/>
      <c r="E17" s="183">
        <v>0</v>
      </c>
      <c r="F17" s="183"/>
      <c r="G17" s="183">
        <v>0</v>
      </c>
      <c r="H17" s="183"/>
      <c r="I17" s="183">
        <f t="shared" si="0"/>
        <v>0</v>
      </c>
      <c r="J17" s="183"/>
      <c r="K17" s="183">
        <v>3800000</v>
      </c>
      <c r="L17" s="196"/>
      <c r="M17" s="183">
        <v>87863904000</v>
      </c>
      <c r="N17" s="183"/>
      <c r="O17" s="183">
        <v>82129333799</v>
      </c>
      <c r="P17" s="183"/>
      <c r="Q17" s="183">
        <f t="shared" si="1"/>
        <v>5734570201</v>
      </c>
      <c r="R17" s="287"/>
    </row>
    <row r="18" spans="1:18" ht="30" customHeight="1">
      <c r="A18" s="4" t="s">
        <v>292</v>
      </c>
      <c r="B18"/>
      <c r="C18" s="183">
        <v>0</v>
      </c>
      <c r="D18" s="196"/>
      <c r="E18" s="183">
        <v>0</v>
      </c>
      <c r="F18" s="183"/>
      <c r="G18" s="183">
        <v>0</v>
      </c>
      <c r="H18" s="183"/>
      <c r="I18" s="183">
        <f t="shared" si="0"/>
        <v>0</v>
      </c>
      <c r="J18" s="183"/>
      <c r="K18" s="183">
        <v>136834</v>
      </c>
      <c r="L18" s="196"/>
      <c r="M18" s="183">
        <v>52742902282</v>
      </c>
      <c r="N18" s="183"/>
      <c r="O18" s="183">
        <v>38632974874</v>
      </c>
      <c r="P18" s="183"/>
      <c r="Q18" s="183">
        <f t="shared" si="1"/>
        <v>14109927408</v>
      </c>
      <c r="R18" s="287"/>
    </row>
    <row r="19" spans="1:18" ht="30" customHeight="1">
      <c r="A19" s="4" t="s">
        <v>312</v>
      </c>
      <c r="B19"/>
      <c r="C19" s="183">
        <v>1000000</v>
      </c>
      <c r="D19" s="196"/>
      <c r="E19" s="183">
        <v>15556504688</v>
      </c>
      <c r="F19" s="183"/>
      <c r="G19" s="183">
        <v>14618938315</v>
      </c>
      <c r="H19" s="183"/>
      <c r="I19" s="183">
        <f t="shared" si="0"/>
        <v>937566373</v>
      </c>
      <c r="J19" s="183"/>
      <c r="K19" s="183">
        <v>1000000</v>
      </c>
      <c r="L19" s="196"/>
      <c r="M19" s="183">
        <v>15556504688</v>
      </c>
      <c r="N19" s="183"/>
      <c r="O19" s="183">
        <v>14618938315</v>
      </c>
      <c r="P19" s="183"/>
      <c r="Q19" s="183">
        <f t="shared" si="1"/>
        <v>937566373</v>
      </c>
      <c r="R19" s="287"/>
    </row>
    <row r="20" spans="1:18" ht="30" customHeight="1">
      <c r="A20" s="4" t="s">
        <v>238</v>
      </c>
      <c r="B20"/>
      <c r="C20" s="183">
        <v>0</v>
      </c>
      <c r="D20" s="196"/>
      <c r="E20" s="183">
        <v>0</v>
      </c>
      <c r="F20" s="183"/>
      <c r="G20" s="183">
        <v>0</v>
      </c>
      <c r="H20" s="183"/>
      <c r="I20" s="183">
        <f t="shared" si="0"/>
        <v>0</v>
      </c>
      <c r="J20" s="183"/>
      <c r="K20" s="183">
        <v>643631</v>
      </c>
      <c r="L20" s="196"/>
      <c r="M20" s="183">
        <v>24469206678</v>
      </c>
      <c r="N20" s="183"/>
      <c r="O20" s="183">
        <v>26275544504</v>
      </c>
      <c r="P20" s="183"/>
      <c r="Q20" s="241">
        <f t="shared" si="1"/>
        <v>-1806337826</v>
      </c>
      <c r="R20" s="287"/>
    </row>
    <row r="21" spans="1:18" ht="30" customHeight="1">
      <c r="A21" s="4" t="s">
        <v>237</v>
      </c>
      <c r="B21"/>
      <c r="C21" s="183">
        <v>0</v>
      </c>
      <c r="D21" s="196"/>
      <c r="E21" s="183">
        <v>0</v>
      </c>
      <c r="F21" s="183"/>
      <c r="G21" s="183">
        <v>0</v>
      </c>
      <c r="H21" s="183"/>
      <c r="I21" s="183">
        <f t="shared" si="0"/>
        <v>0</v>
      </c>
      <c r="J21" s="183"/>
      <c r="K21" s="183">
        <v>473855</v>
      </c>
      <c r="L21" s="196"/>
      <c r="M21" s="183">
        <v>10396439068</v>
      </c>
      <c r="N21" s="183"/>
      <c r="O21" s="183">
        <v>11035895384</v>
      </c>
      <c r="P21" s="183"/>
      <c r="Q21" s="241">
        <f t="shared" si="1"/>
        <v>-639456316</v>
      </c>
      <c r="R21" s="287"/>
    </row>
    <row r="22" spans="1:18" ht="30" customHeight="1">
      <c r="A22" s="4" t="s">
        <v>293</v>
      </c>
      <c r="B22"/>
      <c r="C22" s="183">
        <v>0</v>
      </c>
      <c r="D22" s="196"/>
      <c r="E22" s="183">
        <v>0</v>
      </c>
      <c r="F22" s="183"/>
      <c r="G22" s="183">
        <v>0</v>
      </c>
      <c r="H22" s="183"/>
      <c r="I22" s="183">
        <f t="shared" si="0"/>
        <v>0</v>
      </c>
      <c r="J22" s="183"/>
      <c r="K22" s="183">
        <v>231325</v>
      </c>
      <c r="L22" s="196"/>
      <c r="M22" s="183">
        <v>51686862581</v>
      </c>
      <c r="N22" s="183"/>
      <c r="O22" s="183">
        <v>38771587739</v>
      </c>
      <c r="P22" s="183"/>
      <c r="Q22" s="183">
        <f t="shared" si="1"/>
        <v>12915274842</v>
      </c>
      <c r="R22" s="287"/>
    </row>
    <row r="23" spans="1:18" ht="30" customHeight="1">
      <c r="A23" s="4" t="s">
        <v>264</v>
      </c>
      <c r="B23"/>
      <c r="C23" s="183">
        <v>2346863</v>
      </c>
      <c r="D23" s="196"/>
      <c r="E23" s="183">
        <v>66630289412</v>
      </c>
      <c r="F23" s="183"/>
      <c r="G23" s="183">
        <v>66464362299</v>
      </c>
      <c r="H23" s="183"/>
      <c r="I23" s="183">
        <f t="shared" si="0"/>
        <v>165927113</v>
      </c>
      <c r="J23" s="183"/>
      <c r="K23" s="183">
        <v>14073220</v>
      </c>
      <c r="L23" s="196"/>
      <c r="M23" s="183">
        <v>386041690002</v>
      </c>
      <c r="N23" s="183"/>
      <c r="O23" s="183">
        <v>382888787705</v>
      </c>
      <c r="P23" s="183"/>
      <c r="Q23" s="183">
        <f t="shared" si="1"/>
        <v>3152902297</v>
      </c>
      <c r="R23" s="287"/>
    </row>
    <row r="24" spans="1:18" ht="30" customHeight="1">
      <c r="A24" s="4" t="s">
        <v>218</v>
      </c>
      <c r="B24"/>
      <c r="C24" s="183">
        <v>1231</v>
      </c>
      <c r="D24" s="196"/>
      <c r="E24" s="183">
        <v>44778772</v>
      </c>
      <c r="F24" s="183"/>
      <c r="G24" s="183">
        <v>40343854</v>
      </c>
      <c r="H24" s="183"/>
      <c r="I24" s="183">
        <f t="shared" si="0"/>
        <v>4434918</v>
      </c>
      <c r="J24" s="183"/>
      <c r="K24" s="183">
        <v>1331</v>
      </c>
      <c r="L24" s="183"/>
      <c r="M24" s="183">
        <v>48075294</v>
      </c>
      <c r="N24" s="183"/>
      <c r="O24" s="183">
        <v>43632155</v>
      </c>
      <c r="P24" s="183"/>
      <c r="Q24" s="183">
        <f t="shared" si="1"/>
        <v>4443139</v>
      </c>
      <c r="R24" s="287"/>
    </row>
    <row r="25" spans="1:18" ht="30" customHeight="1">
      <c r="A25" s="4" t="s">
        <v>221</v>
      </c>
      <c r="B25"/>
      <c r="C25" s="183">
        <v>0</v>
      </c>
      <c r="D25" s="196"/>
      <c r="E25" s="183">
        <v>0</v>
      </c>
      <c r="F25" s="183"/>
      <c r="G25" s="183">
        <v>0</v>
      </c>
      <c r="H25" s="183"/>
      <c r="I25" s="183">
        <f t="shared" si="0"/>
        <v>0</v>
      </c>
      <c r="J25" s="183"/>
      <c r="K25" s="183">
        <v>424</v>
      </c>
      <c r="L25" s="183"/>
      <c r="M25" s="183">
        <v>1156536</v>
      </c>
      <c r="N25" s="183"/>
      <c r="O25" s="183">
        <v>976084</v>
      </c>
      <c r="P25" s="183"/>
      <c r="Q25" s="183">
        <f t="shared" si="1"/>
        <v>180452</v>
      </c>
      <c r="R25" s="287"/>
    </row>
    <row r="26" spans="1:18" ht="30" customHeight="1">
      <c r="A26" s="4" t="s">
        <v>222</v>
      </c>
      <c r="B26"/>
      <c r="C26" s="183">
        <v>0</v>
      </c>
      <c r="D26" s="196"/>
      <c r="E26" s="183">
        <v>0</v>
      </c>
      <c r="F26" s="183"/>
      <c r="G26" s="183">
        <v>0</v>
      </c>
      <c r="H26" s="183"/>
      <c r="I26" s="183">
        <f t="shared" si="0"/>
        <v>0</v>
      </c>
      <c r="J26" s="183"/>
      <c r="K26" s="183">
        <v>66</v>
      </c>
      <c r="L26" s="183"/>
      <c r="M26" s="183">
        <v>631147</v>
      </c>
      <c r="N26" s="183"/>
      <c r="O26" s="183">
        <v>489567</v>
      </c>
      <c r="P26" s="183"/>
      <c r="Q26" s="183">
        <f t="shared" si="1"/>
        <v>141580</v>
      </c>
      <c r="R26" s="287"/>
    </row>
    <row r="27" spans="1:18" ht="30" customHeight="1">
      <c r="A27" s="4" t="s">
        <v>223</v>
      </c>
      <c r="B27"/>
      <c r="C27" s="183">
        <v>0</v>
      </c>
      <c r="D27" s="196"/>
      <c r="E27" s="183">
        <v>0</v>
      </c>
      <c r="F27" s="183"/>
      <c r="G27" s="183">
        <v>0</v>
      </c>
      <c r="H27" s="183"/>
      <c r="I27" s="183">
        <f t="shared" si="0"/>
        <v>0</v>
      </c>
      <c r="J27" s="183"/>
      <c r="K27" s="183">
        <v>124</v>
      </c>
      <c r="L27" s="183"/>
      <c r="M27" s="183">
        <v>2191603</v>
      </c>
      <c r="N27" s="183"/>
      <c r="O27" s="183">
        <v>1675552</v>
      </c>
      <c r="P27" s="183"/>
      <c r="Q27" s="183">
        <f t="shared" si="1"/>
        <v>516051</v>
      </c>
      <c r="R27" s="287"/>
    </row>
    <row r="28" spans="1:18" ht="30" customHeight="1">
      <c r="A28" s="4" t="s">
        <v>195</v>
      </c>
      <c r="B28"/>
      <c r="C28" s="183">
        <v>0</v>
      </c>
      <c r="D28" s="196"/>
      <c r="E28" s="183">
        <v>0</v>
      </c>
      <c r="F28" s="183"/>
      <c r="G28" s="183">
        <v>0</v>
      </c>
      <c r="H28" s="183"/>
      <c r="I28" s="183">
        <f t="shared" si="0"/>
        <v>0</v>
      </c>
      <c r="J28" s="183"/>
      <c r="K28" s="183">
        <v>94</v>
      </c>
      <c r="L28" s="183"/>
      <c r="M28" s="183">
        <v>5134572</v>
      </c>
      <c r="N28" s="183"/>
      <c r="O28" s="183">
        <v>4433761</v>
      </c>
      <c r="P28" s="183"/>
      <c r="Q28" s="183">
        <f t="shared" si="1"/>
        <v>700811</v>
      </c>
      <c r="R28" s="287"/>
    </row>
    <row r="29" spans="1:18" ht="30" customHeight="1">
      <c r="A29" s="4" t="s">
        <v>199</v>
      </c>
      <c r="B29"/>
      <c r="C29" s="183">
        <v>0</v>
      </c>
      <c r="D29" s="196"/>
      <c r="E29" s="183">
        <v>0</v>
      </c>
      <c r="F29" s="183"/>
      <c r="G29" s="183">
        <v>0</v>
      </c>
      <c r="H29" s="183"/>
      <c r="I29" s="183">
        <f t="shared" si="0"/>
        <v>0</v>
      </c>
      <c r="J29" s="183"/>
      <c r="K29" s="183">
        <v>81</v>
      </c>
      <c r="L29" s="183"/>
      <c r="M29" s="183">
        <v>827730</v>
      </c>
      <c r="N29" s="183"/>
      <c r="O29" s="183">
        <v>726272</v>
      </c>
      <c r="P29" s="183"/>
      <c r="Q29" s="183">
        <f t="shared" si="1"/>
        <v>101458</v>
      </c>
      <c r="R29" s="287"/>
    </row>
    <row r="30" spans="1:18" ht="30" customHeight="1">
      <c r="A30" s="4" t="s">
        <v>198</v>
      </c>
      <c r="B30"/>
      <c r="C30" s="183">
        <v>0</v>
      </c>
      <c r="D30" s="196"/>
      <c r="E30" s="183">
        <v>0</v>
      </c>
      <c r="F30" s="183"/>
      <c r="G30" s="183">
        <v>0</v>
      </c>
      <c r="H30" s="183"/>
      <c r="I30" s="183">
        <f t="shared" si="0"/>
        <v>0</v>
      </c>
      <c r="J30" s="183"/>
      <c r="K30" s="183">
        <v>1167416</v>
      </c>
      <c r="L30" s="183"/>
      <c r="M30" s="183">
        <v>1477817545</v>
      </c>
      <c r="N30" s="183"/>
      <c r="O30" s="183">
        <v>1573597150</v>
      </c>
      <c r="P30" s="183"/>
      <c r="Q30" s="161">
        <f t="shared" si="1"/>
        <v>-95779605</v>
      </c>
      <c r="R30" s="287"/>
    </row>
    <row r="31" spans="1:18" ht="30" customHeight="1">
      <c r="A31" s="4" t="s">
        <v>197</v>
      </c>
      <c r="B31"/>
      <c r="C31" s="183">
        <v>0</v>
      </c>
      <c r="D31" s="196"/>
      <c r="E31" s="183">
        <v>0</v>
      </c>
      <c r="F31" s="183"/>
      <c r="G31" s="183">
        <v>0</v>
      </c>
      <c r="H31" s="183"/>
      <c r="I31" s="183">
        <f t="shared" si="0"/>
        <v>0</v>
      </c>
      <c r="J31" s="183"/>
      <c r="K31" s="183">
        <v>179</v>
      </c>
      <c r="L31" s="183"/>
      <c r="M31" s="183">
        <v>3272227</v>
      </c>
      <c r="N31" s="183"/>
      <c r="O31" s="183">
        <v>3085392</v>
      </c>
      <c r="P31" s="183"/>
      <c r="Q31" s="183">
        <f t="shared" si="1"/>
        <v>186835</v>
      </c>
      <c r="R31" s="287"/>
    </row>
    <row r="32" spans="1:18" ht="30" customHeight="1">
      <c r="A32" s="4" t="s">
        <v>224</v>
      </c>
      <c r="B32"/>
      <c r="C32" s="183">
        <v>0</v>
      </c>
      <c r="D32" s="196"/>
      <c r="E32" s="183">
        <v>0</v>
      </c>
      <c r="F32" s="183"/>
      <c r="G32" s="183">
        <v>0</v>
      </c>
      <c r="H32" s="183"/>
      <c r="I32" s="183">
        <f t="shared" si="0"/>
        <v>0</v>
      </c>
      <c r="J32" s="183"/>
      <c r="K32" s="183">
        <v>234</v>
      </c>
      <c r="L32" s="183"/>
      <c r="M32" s="183">
        <v>1025972</v>
      </c>
      <c r="N32" s="183"/>
      <c r="O32" s="183">
        <v>797490</v>
      </c>
      <c r="P32" s="183"/>
      <c r="Q32" s="183">
        <f t="shared" si="1"/>
        <v>228482</v>
      </c>
      <c r="R32" s="287"/>
    </row>
    <row r="33" spans="1:27" ht="30" customHeight="1">
      <c r="A33" s="4" t="s">
        <v>228</v>
      </c>
      <c r="B33"/>
      <c r="C33" s="183">
        <v>0</v>
      </c>
      <c r="D33" s="196"/>
      <c r="E33" s="183">
        <v>0</v>
      </c>
      <c r="F33" s="196"/>
      <c r="G33" s="183">
        <v>0</v>
      </c>
      <c r="H33" s="196"/>
      <c r="I33" s="183">
        <f t="shared" si="0"/>
        <v>0</v>
      </c>
      <c r="J33" s="196"/>
      <c r="K33" s="183">
        <v>386</v>
      </c>
      <c r="L33" s="196"/>
      <c r="M33" s="183">
        <v>1378265</v>
      </c>
      <c r="N33" s="196"/>
      <c r="O33" s="183">
        <v>1065166</v>
      </c>
      <c r="P33" s="196"/>
      <c r="Q33" s="161">
        <f t="shared" si="1"/>
        <v>313099</v>
      </c>
      <c r="R33" s="287"/>
      <c r="T33" s="135"/>
      <c r="U33" s="136"/>
      <c r="V33" s="135"/>
      <c r="W33" s="137"/>
      <c r="X33" s="137"/>
      <c r="Y33" s="135"/>
      <c r="Z33" s="137"/>
      <c r="AA33" s="137"/>
    </row>
    <row r="34" spans="1:27" ht="30" customHeight="1">
      <c r="A34" s="4" t="s">
        <v>196</v>
      </c>
      <c r="B34"/>
      <c r="C34" s="183">
        <v>0</v>
      </c>
      <c r="D34" s="196"/>
      <c r="E34" s="183">
        <v>0</v>
      </c>
      <c r="F34" s="196"/>
      <c r="G34" s="183">
        <v>0</v>
      </c>
      <c r="H34" s="196"/>
      <c r="I34" s="183">
        <f t="shared" si="0"/>
        <v>0</v>
      </c>
      <c r="J34" s="196"/>
      <c r="K34" s="183">
        <v>75</v>
      </c>
      <c r="L34" s="196"/>
      <c r="M34" s="183">
        <v>1299476</v>
      </c>
      <c r="N34" s="196"/>
      <c r="O34" s="183">
        <v>864823</v>
      </c>
      <c r="P34" s="196"/>
      <c r="Q34" s="161">
        <f t="shared" si="1"/>
        <v>434653</v>
      </c>
      <c r="R34" s="78"/>
      <c r="T34" s="135"/>
      <c r="U34" s="136"/>
      <c r="V34" s="137"/>
      <c r="W34" s="137"/>
      <c r="X34" s="137"/>
      <c r="Y34" s="135"/>
      <c r="Z34" s="135"/>
      <c r="AA34" s="137"/>
    </row>
    <row r="35" spans="1:27" ht="30" customHeight="1">
      <c r="A35" s="4" t="s">
        <v>200</v>
      </c>
      <c r="B35"/>
      <c r="C35" s="183">
        <v>38010</v>
      </c>
      <c r="D35" s="196"/>
      <c r="E35" s="183">
        <v>33002091637</v>
      </c>
      <c r="F35" s="196"/>
      <c r="G35" s="183">
        <v>29751677203</v>
      </c>
      <c r="H35" s="196"/>
      <c r="I35" s="161">
        <f t="shared" si="0"/>
        <v>3250414434</v>
      </c>
      <c r="J35" s="196"/>
      <c r="K35" s="183">
        <v>294771</v>
      </c>
      <c r="L35" s="196"/>
      <c r="M35" s="183">
        <v>240248566065</v>
      </c>
      <c r="N35" s="196"/>
      <c r="O35" s="183">
        <v>230726957104</v>
      </c>
      <c r="P35" s="196"/>
      <c r="Q35" s="161">
        <f t="shared" si="1"/>
        <v>9521608961</v>
      </c>
      <c r="R35" s="170"/>
      <c r="T35" s="135"/>
      <c r="U35" s="136"/>
      <c r="V35" s="137"/>
      <c r="W35" s="137"/>
      <c r="X35" s="137"/>
      <c r="Y35" s="135"/>
      <c r="Z35" s="135"/>
      <c r="AA35" s="137"/>
    </row>
    <row r="36" spans="1:27" ht="30" customHeight="1">
      <c r="A36" s="4" t="s">
        <v>45</v>
      </c>
      <c r="B36"/>
      <c r="C36" s="183">
        <v>39424</v>
      </c>
      <c r="D36" s="196"/>
      <c r="E36" s="183">
        <v>25209074238</v>
      </c>
      <c r="F36" s="196"/>
      <c r="G36" s="183">
        <v>23068202053</v>
      </c>
      <c r="H36" s="196"/>
      <c r="I36" s="161">
        <f t="shared" si="0"/>
        <v>2140872185</v>
      </c>
      <c r="J36" s="196"/>
      <c r="K36" s="183">
        <v>49642</v>
      </c>
      <c r="L36" s="196"/>
      <c r="M36" s="183">
        <v>31191287469</v>
      </c>
      <c r="N36" s="196"/>
      <c r="O36" s="183">
        <v>29047067538</v>
      </c>
      <c r="P36" s="196"/>
      <c r="Q36" s="161">
        <f t="shared" si="1"/>
        <v>2144219931</v>
      </c>
      <c r="R36" s="170"/>
      <c r="T36" s="135"/>
      <c r="U36" s="136"/>
      <c r="V36" s="135"/>
      <c r="W36" s="137"/>
      <c r="X36" s="137"/>
      <c r="Y36" s="137"/>
      <c r="Z36" s="137"/>
      <c r="AA36" s="137"/>
    </row>
    <row r="37" spans="1:27" ht="30" customHeight="1">
      <c r="A37" s="4" t="s">
        <v>107</v>
      </c>
      <c r="B37"/>
      <c r="C37" s="183">
        <v>0</v>
      </c>
      <c r="D37" s="196"/>
      <c r="E37" s="183">
        <v>0</v>
      </c>
      <c r="F37" s="196"/>
      <c r="G37" s="183">
        <v>0</v>
      </c>
      <c r="H37" s="196"/>
      <c r="I37" s="183">
        <f t="shared" si="0"/>
        <v>0</v>
      </c>
      <c r="J37" s="196"/>
      <c r="K37" s="183">
        <v>94158</v>
      </c>
      <c r="L37" s="196"/>
      <c r="M37" s="183">
        <v>75487979420</v>
      </c>
      <c r="N37" s="196"/>
      <c r="O37" s="183">
        <v>73597814178</v>
      </c>
      <c r="P37" s="196"/>
      <c r="Q37" s="161">
        <f t="shared" si="1"/>
        <v>1890165242</v>
      </c>
      <c r="R37" s="170"/>
      <c r="T37" s="135"/>
      <c r="U37" s="136"/>
      <c r="V37" s="137"/>
      <c r="W37" s="137"/>
      <c r="X37" s="137"/>
      <c r="Y37" s="137"/>
      <c r="Z37" s="137"/>
      <c r="AA37" s="137"/>
    </row>
    <row r="38" spans="1:27" ht="30" customHeight="1">
      <c r="A38" s="4" t="s">
        <v>233</v>
      </c>
      <c r="B38"/>
      <c r="C38" s="183">
        <v>0</v>
      </c>
      <c r="D38" s="196"/>
      <c r="E38" s="183">
        <v>0</v>
      </c>
      <c r="F38" s="196"/>
      <c r="G38" s="183">
        <v>0</v>
      </c>
      <c r="H38" s="196"/>
      <c r="I38" s="183">
        <f t="shared" si="0"/>
        <v>0</v>
      </c>
      <c r="J38" s="196"/>
      <c r="K38" s="183">
        <v>20701</v>
      </c>
      <c r="L38" s="196"/>
      <c r="M38" s="183">
        <v>19692189586</v>
      </c>
      <c r="N38" s="196"/>
      <c r="O38" s="183">
        <v>19697576130</v>
      </c>
      <c r="P38" s="196"/>
      <c r="Q38" s="161">
        <f t="shared" si="1"/>
        <v>-5386544</v>
      </c>
      <c r="R38" s="170"/>
      <c r="T38" s="135"/>
      <c r="U38" s="136"/>
      <c r="V38" s="137"/>
      <c r="W38" s="137"/>
      <c r="X38" s="137"/>
      <c r="Y38" s="137"/>
      <c r="Z38" s="135"/>
      <c r="AA38" s="137"/>
    </row>
    <row r="39" spans="1:27" ht="30" customHeight="1">
      <c r="A39" s="4" t="s">
        <v>47</v>
      </c>
      <c r="B39"/>
      <c r="C39" s="183">
        <v>500000</v>
      </c>
      <c r="D39" s="196"/>
      <c r="E39" s="183">
        <v>499921875000</v>
      </c>
      <c r="F39" s="196"/>
      <c r="G39" s="183">
        <v>548900493750</v>
      </c>
      <c r="H39" s="196"/>
      <c r="I39" s="161">
        <f>E39-G39</f>
        <v>-48978618750</v>
      </c>
      <c r="J39" s="196"/>
      <c r="K39" s="183">
        <v>500000</v>
      </c>
      <c r="L39" s="196"/>
      <c r="M39" s="183">
        <v>499921875000</v>
      </c>
      <c r="N39" s="196"/>
      <c r="O39" s="183">
        <v>548900493750</v>
      </c>
      <c r="P39" s="196"/>
      <c r="Q39" s="161">
        <f t="shared" si="1"/>
        <v>-48978618750</v>
      </c>
      <c r="R39" s="170"/>
      <c r="T39" s="135"/>
      <c r="U39" s="136"/>
      <c r="V39" s="137"/>
      <c r="W39" s="137"/>
      <c r="X39" s="137"/>
      <c r="Y39" s="137"/>
      <c r="Z39" s="135"/>
      <c r="AA39" s="137"/>
    </row>
    <row r="40" spans="1:27" ht="30" customHeight="1">
      <c r="A40" s="4" t="s">
        <v>279</v>
      </c>
      <c r="B40"/>
      <c r="C40" s="183">
        <v>20</v>
      </c>
      <c r="D40" s="196"/>
      <c r="E40" s="183">
        <v>17370856</v>
      </c>
      <c r="F40" s="196"/>
      <c r="G40" s="183">
        <v>19000653</v>
      </c>
      <c r="H40" s="196"/>
      <c r="I40" s="161">
        <f t="shared" si="0"/>
        <v>-1629797</v>
      </c>
      <c r="J40" s="196"/>
      <c r="K40" s="183">
        <v>20</v>
      </c>
      <c r="L40" s="196"/>
      <c r="M40" s="183">
        <v>17370856</v>
      </c>
      <c r="N40" s="196"/>
      <c r="O40" s="183">
        <v>19000653</v>
      </c>
      <c r="P40" s="196"/>
      <c r="Q40" s="161">
        <f t="shared" si="1"/>
        <v>-1629797</v>
      </c>
      <c r="R40" s="170"/>
      <c r="T40" s="135"/>
      <c r="U40" s="136"/>
      <c r="V40" s="137"/>
      <c r="W40" s="137"/>
      <c r="X40" s="137"/>
      <c r="Y40" s="137"/>
      <c r="Z40" s="135"/>
      <c r="AA40" s="137"/>
    </row>
    <row r="41" spans="1:27" ht="30" customHeight="1">
      <c r="A41" s="4" t="s">
        <v>53</v>
      </c>
      <c r="B41"/>
      <c r="C41" s="183">
        <v>0</v>
      </c>
      <c r="D41" s="196"/>
      <c r="E41" s="183">
        <v>0</v>
      </c>
      <c r="F41" s="196"/>
      <c r="G41" s="183">
        <v>0</v>
      </c>
      <c r="H41" s="196"/>
      <c r="I41" s="183">
        <f t="shared" si="0"/>
        <v>0</v>
      </c>
      <c r="J41" s="196"/>
      <c r="K41" s="183">
        <v>430000</v>
      </c>
      <c r="L41" s="196"/>
      <c r="M41" s="183">
        <v>430000000000</v>
      </c>
      <c r="N41" s="183">
        <v>430000000000</v>
      </c>
      <c r="O41" s="183">
        <v>422183465375</v>
      </c>
      <c r="P41" s="196"/>
      <c r="Q41" s="161">
        <f t="shared" si="1"/>
        <v>7816534625</v>
      </c>
      <c r="R41" s="170"/>
      <c r="T41" s="135"/>
      <c r="U41" s="136"/>
      <c r="V41" s="137"/>
      <c r="W41" s="137"/>
      <c r="X41" s="137"/>
      <c r="Y41" s="137"/>
      <c r="Z41" s="137"/>
      <c r="AA41" s="137"/>
    </row>
    <row r="42" spans="1:27" ht="30" customHeight="1">
      <c r="A42" s="4" t="s">
        <v>42</v>
      </c>
      <c r="B42"/>
      <c r="C42" s="183">
        <v>21010</v>
      </c>
      <c r="D42" s="196"/>
      <c r="E42" s="183">
        <v>15575511718</v>
      </c>
      <c r="F42" s="196"/>
      <c r="G42" s="183">
        <v>14042465645</v>
      </c>
      <c r="H42" s="196"/>
      <c r="I42" s="161">
        <f t="shared" si="0"/>
        <v>1533046073</v>
      </c>
      <c r="J42" s="196"/>
      <c r="K42" s="183">
        <v>22010</v>
      </c>
      <c r="L42" s="196"/>
      <c r="M42" s="183">
        <v>16255468454</v>
      </c>
      <c r="N42" s="196"/>
      <c r="O42" s="183">
        <v>14710836214</v>
      </c>
      <c r="P42" s="196"/>
      <c r="Q42" s="161">
        <f t="shared" si="1"/>
        <v>1544632240</v>
      </c>
      <c r="R42" s="78"/>
      <c r="T42" s="135"/>
      <c r="U42" s="136"/>
      <c r="V42" s="137"/>
      <c r="W42" s="137"/>
      <c r="X42" s="137"/>
      <c r="Y42" s="137"/>
      <c r="Z42" s="137"/>
      <c r="AA42" s="137"/>
    </row>
    <row r="43" spans="1:27" ht="30" customHeight="1">
      <c r="A43" s="4" t="s">
        <v>36</v>
      </c>
      <c r="B43"/>
      <c r="C43" s="183">
        <v>75086</v>
      </c>
      <c r="D43" s="196"/>
      <c r="E43" s="183">
        <v>50528784558</v>
      </c>
      <c r="F43" s="196"/>
      <c r="G43" s="183">
        <v>46250552332</v>
      </c>
      <c r="H43" s="196"/>
      <c r="I43" s="161">
        <f t="shared" si="0"/>
        <v>4278232226</v>
      </c>
      <c r="J43" s="196"/>
      <c r="K43" s="183">
        <v>153086</v>
      </c>
      <c r="L43" s="196"/>
      <c r="M43" s="183">
        <v>99032541673</v>
      </c>
      <c r="N43" s="196"/>
      <c r="O43" s="183">
        <v>93917938106</v>
      </c>
      <c r="P43" s="196"/>
      <c r="Q43" s="161">
        <f t="shared" si="1"/>
        <v>5114603567</v>
      </c>
      <c r="R43" s="170"/>
      <c r="T43" s="135"/>
      <c r="U43" s="136"/>
      <c r="V43" s="135"/>
      <c r="W43" s="137"/>
      <c r="X43" s="137"/>
      <c r="Y43" s="137"/>
      <c r="Z43" s="137"/>
      <c r="AA43" s="137"/>
    </row>
    <row r="44" spans="1:27" ht="30" customHeight="1">
      <c r="A44" s="4" t="s">
        <v>40</v>
      </c>
      <c r="B44"/>
      <c r="C44" s="183">
        <v>20562</v>
      </c>
      <c r="D44" s="196"/>
      <c r="E44" s="183">
        <v>12791812022</v>
      </c>
      <c r="F44" s="196"/>
      <c r="G44" s="183">
        <v>11764672312</v>
      </c>
      <c r="H44" s="196"/>
      <c r="I44" s="161">
        <f t="shared" si="0"/>
        <v>1027139710</v>
      </c>
      <c r="J44" s="196"/>
      <c r="K44" s="183">
        <v>73320</v>
      </c>
      <c r="L44" s="196"/>
      <c r="M44" s="183">
        <v>43391406438</v>
      </c>
      <c r="N44" s="196"/>
      <c r="O44" s="183">
        <v>41701736133</v>
      </c>
      <c r="P44" s="196"/>
      <c r="Q44" s="161">
        <f t="shared" si="1"/>
        <v>1689670305</v>
      </c>
      <c r="R44" s="78"/>
      <c r="T44" s="135"/>
      <c r="U44" s="136"/>
      <c r="V44" s="137"/>
      <c r="W44" s="137"/>
      <c r="X44" s="137"/>
      <c r="Y44" s="137"/>
      <c r="Z44" s="137"/>
      <c r="AA44" s="137"/>
    </row>
    <row r="45" spans="1:27" ht="30" customHeight="1">
      <c r="A45" s="4" t="s">
        <v>64</v>
      </c>
      <c r="B45"/>
      <c r="C45" s="183">
        <v>76343</v>
      </c>
      <c r="D45" s="196"/>
      <c r="E45" s="183">
        <v>48586556007</v>
      </c>
      <c r="F45" s="196"/>
      <c r="G45" s="183">
        <v>45454336003</v>
      </c>
      <c r="H45" s="196"/>
      <c r="I45" s="161">
        <f t="shared" si="0"/>
        <v>3132220004</v>
      </c>
      <c r="J45" s="196"/>
      <c r="K45" s="183">
        <v>252398</v>
      </c>
      <c r="L45" s="196"/>
      <c r="M45" s="183">
        <v>153142544163</v>
      </c>
      <c r="N45" s="196"/>
      <c r="O45" s="183">
        <v>148460180211</v>
      </c>
      <c r="P45" s="196"/>
      <c r="Q45" s="161">
        <f t="shared" si="1"/>
        <v>4682363952</v>
      </c>
      <c r="R45" s="170"/>
      <c r="T45" s="135"/>
      <c r="U45" s="136"/>
      <c r="V45" s="137"/>
      <c r="W45" s="137"/>
      <c r="X45" s="137"/>
      <c r="Y45" s="137"/>
      <c r="Z45" s="137"/>
      <c r="AA45" s="137"/>
    </row>
    <row r="46" spans="1:27" ht="30" customHeight="1">
      <c r="A46" s="4" t="s">
        <v>171</v>
      </c>
      <c r="B46"/>
      <c r="C46" s="183">
        <v>106610</v>
      </c>
      <c r="D46" s="196"/>
      <c r="E46" s="183">
        <v>85912165606</v>
      </c>
      <c r="F46" s="196"/>
      <c r="G46" s="183">
        <v>77615613446</v>
      </c>
      <c r="H46" s="196"/>
      <c r="I46" s="161">
        <f t="shared" si="0"/>
        <v>8296552160</v>
      </c>
      <c r="J46" s="196"/>
      <c r="K46" s="183">
        <v>370205</v>
      </c>
      <c r="L46" s="196"/>
      <c r="M46" s="183">
        <v>282066047448</v>
      </c>
      <c r="N46" s="196"/>
      <c r="O46" s="183">
        <v>269509686470</v>
      </c>
      <c r="P46" s="196"/>
      <c r="Q46" s="161">
        <f t="shared" si="1"/>
        <v>12556360978</v>
      </c>
      <c r="R46" s="170"/>
      <c r="T46" s="397"/>
      <c r="U46" s="397"/>
      <c r="V46" s="133"/>
      <c r="W46" s="137"/>
      <c r="X46" s="137"/>
      <c r="Y46" s="137"/>
      <c r="Z46" s="137"/>
      <c r="AA46" s="137"/>
    </row>
    <row r="47" spans="1:27" ht="30" customHeight="1">
      <c r="A47" s="4" t="s">
        <v>146</v>
      </c>
      <c r="B47"/>
      <c r="C47" s="183">
        <v>40382</v>
      </c>
      <c r="D47" s="196"/>
      <c r="E47" s="183">
        <v>24797070732</v>
      </c>
      <c r="F47" s="196"/>
      <c r="G47" s="183">
        <v>22737269560</v>
      </c>
      <c r="H47" s="196"/>
      <c r="I47" s="161">
        <f t="shared" si="0"/>
        <v>2059801172</v>
      </c>
      <c r="J47" s="196"/>
      <c r="K47" s="183">
        <v>78458</v>
      </c>
      <c r="L47" s="196"/>
      <c r="M47" s="183">
        <v>46375281585</v>
      </c>
      <c r="N47" s="196"/>
      <c r="O47" s="183">
        <v>44005900205</v>
      </c>
      <c r="P47" s="196"/>
      <c r="Q47" s="161">
        <f t="shared" si="1"/>
        <v>2369381380</v>
      </c>
      <c r="R47" s="78"/>
    </row>
    <row r="48" spans="1:27" ht="30" customHeight="1">
      <c r="A48" s="4" t="s">
        <v>178</v>
      </c>
      <c r="B48"/>
      <c r="C48" s="183">
        <v>0</v>
      </c>
      <c r="D48" s="196"/>
      <c r="E48" s="183">
        <v>0</v>
      </c>
      <c r="F48" s="196"/>
      <c r="G48" s="183">
        <v>0</v>
      </c>
      <c r="H48" s="196"/>
      <c r="I48" s="183">
        <f t="shared" si="0"/>
        <v>0</v>
      </c>
      <c r="J48" s="196"/>
      <c r="K48" s="183">
        <v>5000</v>
      </c>
      <c r="L48" s="196"/>
      <c r="M48" s="183">
        <v>4774134532</v>
      </c>
      <c r="N48" s="196"/>
      <c r="O48" s="183">
        <v>4706046874</v>
      </c>
      <c r="P48" s="196"/>
      <c r="Q48" s="161">
        <f t="shared" si="1"/>
        <v>68087658</v>
      </c>
      <c r="R48" s="78"/>
    </row>
    <row r="49" spans="1:18" s="37" customFormat="1" ht="30" customHeight="1">
      <c r="A49" s="4" t="s">
        <v>225</v>
      </c>
      <c r="C49" s="183">
        <v>0</v>
      </c>
      <c r="E49" s="183">
        <v>0</v>
      </c>
      <c r="G49" s="183">
        <v>0</v>
      </c>
      <c r="I49" s="183">
        <f t="shared" si="0"/>
        <v>0</v>
      </c>
      <c r="J49" s="183"/>
      <c r="K49" s="183">
        <v>50000</v>
      </c>
      <c r="L49" s="183"/>
      <c r="M49" s="183">
        <v>28756286980</v>
      </c>
      <c r="N49" s="183"/>
      <c r="O49" s="183">
        <v>28555174687</v>
      </c>
      <c r="P49" s="183"/>
      <c r="Q49" s="161">
        <f t="shared" si="1"/>
        <v>201112293</v>
      </c>
    </row>
    <row r="50" spans="1:18" ht="30" customHeight="1">
      <c r="A50" s="4" t="s">
        <v>59</v>
      </c>
      <c r="B50"/>
      <c r="C50" s="183">
        <v>0</v>
      </c>
      <c r="D50" s="196"/>
      <c r="E50" s="183">
        <v>0</v>
      </c>
      <c r="F50" s="196"/>
      <c r="G50" s="183">
        <v>0</v>
      </c>
      <c r="H50" s="196"/>
      <c r="I50" s="183">
        <f t="shared" si="0"/>
        <v>0</v>
      </c>
      <c r="J50" s="196"/>
      <c r="K50" s="183">
        <v>65000</v>
      </c>
      <c r="L50" s="196"/>
      <c r="M50" s="183">
        <v>60419047063</v>
      </c>
      <c r="N50" s="196"/>
      <c r="O50" s="183">
        <v>60114102344</v>
      </c>
      <c r="P50" s="196"/>
      <c r="Q50" s="161">
        <f t="shared" si="1"/>
        <v>304944719</v>
      </c>
      <c r="R50" s="170"/>
    </row>
    <row r="51" spans="1:18" ht="30" customHeight="1" thickBot="1">
      <c r="A51" s="11" t="s">
        <v>12</v>
      </c>
      <c r="B51" s="173"/>
      <c r="C51" s="174">
        <f>SUM(C7:C50)</f>
        <v>12548425</v>
      </c>
      <c r="D51" s="213"/>
      <c r="E51" s="174">
        <f>SUM(E7:E50)</f>
        <v>1017921459414</v>
      </c>
      <c r="F51" s="213"/>
      <c r="G51" s="174">
        <f>SUM(G7:G50)</f>
        <v>1038437400131</v>
      </c>
      <c r="H51" s="213"/>
      <c r="I51" s="245">
        <f>SUM(I7:I50)</f>
        <v>-20515940717</v>
      </c>
      <c r="J51" s="213"/>
      <c r="K51" s="174">
        <f>SUM(K7:K50)</f>
        <v>44235415</v>
      </c>
      <c r="L51" s="213"/>
      <c r="M51" s="174">
        <f>SUM(M7:M50)</f>
        <v>2984493665829</v>
      </c>
      <c r="N51" s="213"/>
      <c r="O51" s="174">
        <f>SUM(O7:O50)</f>
        <v>2940739489169</v>
      </c>
      <c r="P51" s="213"/>
      <c r="Q51" s="245">
        <f>SUM(Q7:Q50)</f>
        <v>43754176660</v>
      </c>
      <c r="R51" s="142"/>
    </row>
    <row r="52" spans="1:18" ht="30" customHeight="1" thickTop="1"/>
  </sheetData>
  <mergeCells count="10">
    <mergeCell ref="T6:V6"/>
    <mergeCell ref="T46:U46"/>
    <mergeCell ref="A1:Q1"/>
    <mergeCell ref="A2:R2"/>
    <mergeCell ref="A3:R3"/>
    <mergeCell ref="A4:R4"/>
    <mergeCell ref="A5:A6"/>
    <mergeCell ref="C5:I5"/>
    <mergeCell ref="K5:R5"/>
    <mergeCell ref="Q6:R6"/>
  </mergeCells>
  <pageMargins left="0.39" right="0.39" top="0.39" bottom="0.39" header="0" footer="0"/>
  <pageSetup paperSize="9" scale="6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-0.249977111117893"/>
    <pageSetUpPr fitToPage="1"/>
  </sheetPr>
  <dimension ref="A1:Q52"/>
  <sheetViews>
    <sheetView rightToLeft="1" view="pageBreakPreview" zoomScaleNormal="100" zoomScaleSheetLayoutView="100" workbookViewId="0">
      <selection activeCell="N1" sqref="N1"/>
    </sheetView>
  </sheetViews>
  <sheetFormatPr defaultRowHeight="12.75"/>
  <cols>
    <col min="1" max="1" width="57.42578125" bestFit="1" customWidth="1"/>
    <col min="2" max="2" width="0.5703125" customWidth="1"/>
    <col min="3" max="3" width="19.140625" bestFit="1" customWidth="1"/>
    <col min="4" max="4" width="0.85546875" customWidth="1"/>
    <col min="5" max="5" width="17.140625" style="243" bestFit="1" customWidth="1"/>
    <col min="6" max="6" width="1.28515625" customWidth="1"/>
    <col min="7" max="7" width="18.5703125" style="58" bestFit="1" customWidth="1"/>
    <col min="8" max="8" width="1.28515625" customWidth="1"/>
    <col min="9" max="9" width="18.28515625" bestFit="1" customWidth="1"/>
    <col min="10" max="10" width="1.28515625" customWidth="1"/>
    <col min="11" max="11" width="14.85546875" style="199" bestFit="1" customWidth="1"/>
    <col min="12" max="12" width="1.28515625" customWidth="1"/>
    <col min="13" max="13" width="19.140625" style="58" bestFit="1" customWidth="1"/>
    <col min="14" max="14" width="78.5703125" customWidth="1"/>
    <col min="16" max="17" width="17.28515625" style="34" bestFit="1" customWidth="1"/>
  </cols>
  <sheetData>
    <row r="1" spans="1:17" s="12" customFormat="1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/>
      <c r="O1"/>
      <c r="P1" s="34"/>
      <c r="Q1" s="34"/>
    </row>
    <row r="2" spans="1:17" s="12" customFormat="1" ht="30" customHeight="1">
      <c r="A2" s="343" t="s">
        <v>88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/>
      <c r="O2"/>
      <c r="P2" s="34"/>
      <c r="Q2" s="34"/>
    </row>
    <row r="3" spans="1:17" s="12" customFormat="1" ht="30" customHeight="1">
      <c r="A3" s="343" t="s">
        <v>295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P3" s="99"/>
      <c r="Q3" s="99"/>
    </row>
    <row r="4" spans="1:17" s="13" customFormat="1" ht="30" customHeight="1">
      <c r="A4" s="342" t="s">
        <v>132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12"/>
      <c r="O4" s="12"/>
      <c r="P4" s="99"/>
      <c r="Q4" s="99"/>
    </row>
    <row r="5" spans="1:17" s="12" customFormat="1" ht="25.5" customHeight="1">
      <c r="A5" s="344" t="s">
        <v>89</v>
      </c>
      <c r="C5" s="344" t="s">
        <v>99</v>
      </c>
      <c r="D5" s="344"/>
      <c r="E5" s="344"/>
      <c r="F5" s="344"/>
      <c r="G5" s="344"/>
      <c r="I5" s="344" t="str">
        <f>'درآمد سرمایه گذاری در سهام'!$M$5</f>
        <v>از ابتدای سال مالی تا پایان ماه</v>
      </c>
      <c r="J5" s="344"/>
      <c r="K5" s="344"/>
      <c r="L5" s="344"/>
      <c r="M5" s="344"/>
      <c r="N5" s="138"/>
      <c r="P5" s="99"/>
      <c r="Q5" s="99"/>
    </row>
    <row r="6" spans="1:17" s="12" customFormat="1" ht="24" customHeight="1">
      <c r="A6" s="344"/>
      <c r="C6" s="6" t="s">
        <v>129</v>
      </c>
      <c r="D6" s="26"/>
      <c r="E6" s="239" t="s">
        <v>124</v>
      </c>
      <c r="F6" s="26"/>
      <c r="G6" s="61" t="s">
        <v>130</v>
      </c>
      <c r="I6" s="6" t="s">
        <v>129</v>
      </c>
      <c r="J6" s="26"/>
      <c r="K6" s="200" t="s">
        <v>124</v>
      </c>
      <c r="L6" s="26"/>
      <c r="M6" s="61" t="s">
        <v>130</v>
      </c>
      <c r="N6" s="139"/>
      <c r="O6" s="13"/>
      <c r="P6" s="118"/>
      <c r="Q6" s="118"/>
    </row>
    <row r="7" spans="1:17" s="12" customFormat="1" ht="30" customHeight="1">
      <c r="A7" s="3" t="s">
        <v>77</v>
      </c>
      <c r="B7"/>
      <c r="C7" s="183">
        <v>29916</v>
      </c>
      <c r="D7" s="196"/>
      <c r="E7" s="240">
        <v>0</v>
      </c>
      <c r="F7" s="202"/>
      <c r="G7" s="203">
        <f t="shared" ref="G7:G18" si="0">C7-E7</f>
        <v>29916</v>
      </c>
      <c r="H7" s="202"/>
      <c r="I7" s="183">
        <v>174296</v>
      </c>
      <c r="J7" s="202"/>
      <c r="K7" s="201">
        <v>0</v>
      </c>
      <c r="L7" s="196"/>
      <c r="M7" s="184">
        <f>I7-K7</f>
        <v>174296</v>
      </c>
      <c r="N7" s="138"/>
      <c r="P7" s="99"/>
      <c r="Q7" s="99"/>
    </row>
    <row r="8" spans="1:17" s="12" customFormat="1" ht="30" customHeight="1">
      <c r="A8" s="4" t="s">
        <v>183</v>
      </c>
      <c r="B8"/>
      <c r="C8" s="183">
        <v>45785</v>
      </c>
      <c r="D8" s="196"/>
      <c r="E8" s="241">
        <v>0</v>
      </c>
      <c r="F8" s="202"/>
      <c r="G8" s="203">
        <f t="shared" si="0"/>
        <v>45785</v>
      </c>
      <c r="H8" s="202"/>
      <c r="I8" s="183">
        <v>93968</v>
      </c>
      <c r="J8" s="202"/>
      <c r="K8" s="203">
        <v>0</v>
      </c>
      <c r="L8" s="196"/>
      <c r="M8" s="183">
        <f t="shared" ref="M8:M47" si="1">I8-K8</f>
        <v>93968</v>
      </c>
      <c r="N8" s="138"/>
      <c r="P8" s="99"/>
      <c r="Q8" s="99"/>
    </row>
    <row r="9" spans="1:17" s="12" customFormat="1" ht="30" customHeight="1">
      <c r="A9" s="4" t="s">
        <v>78</v>
      </c>
      <c r="B9"/>
      <c r="C9" s="183">
        <v>3831586085</v>
      </c>
      <c r="D9" s="196"/>
      <c r="E9" s="241">
        <v>0</v>
      </c>
      <c r="F9" s="202"/>
      <c r="G9" s="203">
        <f t="shared" si="0"/>
        <v>3831586085</v>
      </c>
      <c r="H9" s="202"/>
      <c r="I9" s="183">
        <v>11220308745</v>
      </c>
      <c r="J9" s="202"/>
      <c r="K9" s="203">
        <v>0</v>
      </c>
      <c r="L9" s="196"/>
      <c r="M9" s="183">
        <f t="shared" si="1"/>
        <v>11220308745</v>
      </c>
      <c r="N9" s="138"/>
      <c r="P9" s="99"/>
      <c r="Q9" s="99"/>
    </row>
    <row r="10" spans="1:17" s="12" customFormat="1" ht="30" customHeight="1">
      <c r="A10" s="4" t="s">
        <v>230</v>
      </c>
      <c r="B10"/>
      <c r="C10" s="183">
        <v>7616</v>
      </c>
      <c r="D10" s="196"/>
      <c r="E10" s="241">
        <v>0</v>
      </c>
      <c r="F10" s="202"/>
      <c r="G10" s="203">
        <f t="shared" si="0"/>
        <v>7616</v>
      </c>
      <c r="H10" s="202"/>
      <c r="I10" s="183">
        <v>36996</v>
      </c>
      <c r="J10" s="202"/>
      <c r="K10" s="203">
        <v>0</v>
      </c>
      <c r="L10" s="196"/>
      <c r="M10" s="183">
        <f t="shared" si="1"/>
        <v>36996</v>
      </c>
      <c r="N10" s="138"/>
      <c r="P10" s="99"/>
      <c r="Q10" s="99"/>
    </row>
    <row r="11" spans="1:17" s="12" customFormat="1" ht="30" customHeight="1">
      <c r="A11" s="4" t="s">
        <v>80</v>
      </c>
      <c r="B11"/>
      <c r="C11" s="183">
        <v>0</v>
      </c>
      <c r="D11" s="196"/>
      <c r="E11" s="241">
        <v>0</v>
      </c>
      <c r="F11" s="202"/>
      <c r="G11" s="203">
        <f t="shared" si="0"/>
        <v>0</v>
      </c>
      <c r="H11" s="202"/>
      <c r="I11" s="183">
        <v>200482</v>
      </c>
      <c r="J11" s="202"/>
      <c r="K11" s="203">
        <v>0</v>
      </c>
      <c r="L11" s="196"/>
      <c r="M11" s="183">
        <f t="shared" si="1"/>
        <v>200482</v>
      </c>
      <c r="N11" s="138"/>
      <c r="P11" s="99"/>
      <c r="Q11" s="99"/>
    </row>
    <row r="12" spans="1:17" s="12" customFormat="1" ht="30" customHeight="1">
      <c r="A12" s="4" t="s">
        <v>81</v>
      </c>
      <c r="B12"/>
      <c r="C12" s="183">
        <v>31641</v>
      </c>
      <c r="D12" s="196"/>
      <c r="E12" s="241">
        <v>0</v>
      </c>
      <c r="F12" s="202"/>
      <c r="G12" s="203">
        <f t="shared" si="0"/>
        <v>31641</v>
      </c>
      <c r="H12" s="202"/>
      <c r="I12" s="183">
        <v>156247</v>
      </c>
      <c r="J12" s="202"/>
      <c r="K12" s="203">
        <v>0</v>
      </c>
      <c r="L12" s="196"/>
      <c r="M12" s="183">
        <f t="shared" si="1"/>
        <v>156247</v>
      </c>
      <c r="N12" s="138"/>
      <c r="P12" s="99"/>
      <c r="Q12" s="99"/>
    </row>
    <row r="13" spans="1:17" s="12" customFormat="1" ht="30" customHeight="1">
      <c r="A13" s="4" t="s">
        <v>82</v>
      </c>
      <c r="B13"/>
      <c r="C13" s="183">
        <v>8085</v>
      </c>
      <c r="D13" s="196"/>
      <c r="E13" s="241">
        <v>0</v>
      </c>
      <c r="F13" s="202"/>
      <c r="G13" s="203">
        <f t="shared" si="0"/>
        <v>8085</v>
      </c>
      <c r="H13" s="202"/>
      <c r="I13" s="183">
        <v>39311</v>
      </c>
      <c r="J13" s="202"/>
      <c r="K13" s="203">
        <v>0</v>
      </c>
      <c r="L13" s="196"/>
      <c r="M13" s="183">
        <f t="shared" si="1"/>
        <v>39311</v>
      </c>
      <c r="N13" s="138"/>
      <c r="P13" s="99"/>
      <c r="Q13" s="99"/>
    </row>
    <row r="14" spans="1:17" s="12" customFormat="1" ht="30" customHeight="1">
      <c r="A14" s="4" t="s">
        <v>83</v>
      </c>
      <c r="B14"/>
      <c r="C14" s="183">
        <v>83543</v>
      </c>
      <c r="D14" s="196"/>
      <c r="E14" s="241">
        <v>0</v>
      </c>
      <c r="F14" s="202"/>
      <c r="G14" s="203">
        <f t="shared" si="0"/>
        <v>83543</v>
      </c>
      <c r="H14" s="202"/>
      <c r="I14" s="183">
        <v>405691</v>
      </c>
      <c r="J14" s="202"/>
      <c r="K14" s="203">
        <v>0</v>
      </c>
      <c r="L14" s="196"/>
      <c r="M14" s="183">
        <f t="shared" si="1"/>
        <v>405691</v>
      </c>
      <c r="N14" s="138"/>
      <c r="P14" s="99"/>
      <c r="Q14" s="99"/>
    </row>
    <row r="15" spans="1:17" s="12" customFormat="1" ht="30" customHeight="1">
      <c r="A15" s="4" t="s">
        <v>84</v>
      </c>
      <c r="B15"/>
      <c r="C15" s="183">
        <v>9943</v>
      </c>
      <c r="D15" s="196"/>
      <c r="E15" s="241">
        <v>0</v>
      </c>
      <c r="F15" s="202"/>
      <c r="G15" s="203">
        <f t="shared" si="0"/>
        <v>9943</v>
      </c>
      <c r="H15" s="202"/>
      <c r="I15" s="183">
        <v>48342</v>
      </c>
      <c r="J15" s="202"/>
      <c r="K15" s="203">
        <v>0</v>
      </c>
      <c r="L15" s="196"/>
      <c r="M15" s="183">
        <f t="shared" si="1"/>
        <v>48342</v>
      </c>
      <c r="N15" s="138"/>
      <c r="P15" s="99"/>
      <c r="Q15" s="99"/>
    </row>
    <row r="16" spans="1:17" s="12" customFormat="1" ht="30" customHeight="1">
      <c r="A16" s="4" t="s">
        <v>85</v>
      </c>
      <c r="B16"/>
      <c r="C16" s="183">
        <v>30699</v>
      </c>
      <c r="D16" s="196"/>
      <c r="E16" s="241">
        <v>0</v>
      </c>
      <c r="F16" s="202"/>
      <c r="G16" s="203">
        <f t="shared" si="0"/>
        <v>30699</v>
      </c>
      <c r="H16" s="202"/>
      <c r="I16" s="183">
        <v>149693</v>
      </c>
      <c r="J16" s="202"/>
      <c r="K16" s="203">
        <v>0</v>
      </c>
      <c r="L16" s="196"/>
      <c r="M16" s="183">
        <f t="shared" si="1"/>
        <v>149693</v>
      </c>
      <c r="N16" s="138"/>
      <c r="P16" s="99"/>
      <c r="Q16" s="99"/>
    </row>
    <row r="17" spans="1:17" s="12" customFormat="1" ht="30" customHeight="1">
      <c r="A17" s="4" t="s">
        <v>86</v>
      </c>
      <c r="B17"/>
      <c r="C17" s="183">
        <v>57417</v>
      </c>
      <c r="D17" s="196"/>
      <c r="E17" s="241">
        <v>0</v>
      </c>
      <c r="F17" s="196"/>
      <c r="G17" s="203">
        <f t="shared" si="0"/>
        <v>57417</v>
      </c>
      <c r="H17" s="196"/>
      <c r="I17" s="183">
        <v>172753</v>
      </c>
      <c r="J17" s="196"/>
      <c r="K17" s="203">
        <v>0</v>
      </c>
      <c r="L17" s="196"/>
      <c r="M17" s="183">
        <f t="shared" si="1"/>
        <v>172753</v>
      </c>
      <c r="N17" s="138"/>
      <c r="P17" s="99"/>
      <c r="Q17" s="99"/>
    </row>
    <row r="18" spans="1:17" s="12" customFormat="1" ht="30" customHeight="1">
      <c r="A18" s="4" t="s">
        <v>87</v>
      </c>
      <c r="B18"/>
      <c r="C18" s="183">
        <v>32562</v>
      </c>
      <c r="D18" s="196"/>
      <c r="E18" s="241">
        <v>0</v>
      </c>
      <c r="F18" s="196"/>
      <c r="G18" s="203">
        <f t="shared" si="0"/>
        <v>32562</v>
      </c>
      <c r="H18" s="196"/>
      <c r="I18" s="183">
        <v>207787</v>
      </c>
      <c r="J18" s="196"/>
      <c r="K18" s="203">
        <v>0</v>
      </c>
      <c r="L18" s="196"/>
      <c r="M18" s="183">
        <f t="shared" si="1"/>
        <v>207787</v>
      </c>
      <c r="N18" s="138"/>
      <c r="P18" s="99"/>
      <c r="Q18" s="99"/>
    </row>
    <row r="19" spans="1:17" s="12" customFormat="1" ht="30" customHeight="1">
      <c r="A19" s="4" t="s">
        <v>184</v>
      </c>
      <c r="B19"/>
      <c r="C19" s="183">
        <v>0</v>
      </c>
      <c r="D19" s="196"/>
      <c r="E19" s="241">
        <v>0</v>
      </c>
      <c r="F19" s="196"/>
      <c r="G19" s="203">
        <f>C19-E19</f>
        <v>0</v>
      </c>
      <c r="H19" s="196"/>
      <c r="I19" s="183">
        <v>4974058975</v>
      </c>
      <c r="J19" s="196"/>
      <c r="K19" s="203">
        <v>0</v>
      </c>
      <c r="L19" s="196"/>
      <c r="M19" s="183">
        <f t="shared" si="1"/>
        <v>4974058975</v>
      </c>
      <c r="N19" s="138"/>
      <c r="P19" s="99"/>
      <c r="Q19" s="99"/>
    </row>
    <row r="20" spans="1:17" s="12" customFormat="1" ht="30" customHeight="1">
      <c r="A20" s="4" t="s">
        <v>185</v>
      </c>
      <c r="B20"/>
      <c r="C20" s="183">
        <v>55741</v>
      </c>
      <c r="D20" s="196"/>
      <c r="E20" s="241">
        <v>0</v>
      </c>
      <c r="F20" s="196"/>
      <c r="G20" s="203">
        <f t="shared" ref="G20:G50" si="2">C20-E20</f>
        <v>55741</v>
      </c>
      <c r="H20" s="196"/>
      <c r="I20" s="183">
        <v>228661</v>
      </c>
      <c r="J20" s="196"/>
      <c r="K20" s="203">
        <v>0</v>
      </c>
      <c r="L20" s="196"/>
      <c r="M20" s="183">
        <f t="shared" si="1"/>
        <v>228661</v>
      </c>
      <c r="N20" s="138"/>
      <c r="P20" s="99"/>
      <c r="Q20" s="99"/>
    </row>
    <row r="21" spans="1:17" s="12" customFormat="1" ht="30" customHeight="1">
      <c r="A21" s="4" t="s">
        <v>186</v>
      </c>
      <c r="B21"/>
      <c r="C21" s="183">
        <v>0</v>
      </c>
      <c r="D21" s="196"/>
      <c r="E21" s="241">
        <v>0</v>
      </c>
      <c r="F21" s="196"/>
      <c r="G21" s="203">
        <f t="shared" si="2"/>
        <v>0</v>
      </c>
      <c r="H21" s="196"/>
      <c r="I21" s="183">
        <v>4167529144</v>
      </c>
      <c r="J21" s="196"/>
      <c r="K21" s="203">
        <v>0</v>
      </c>
      <c r="L21" s="196"/>
      <c r="M21" s="183">
        <f t="shared" si="1"/>
        <v>4167529144</v>
      </c>
      <c r="N21" s="140"/>
      <c r="O21" s="22"/>
      <c r="P21" s="119"/>
      <c r="Q21" s="119"/>
    </row>
    <row r="22" spans="1:17" s="12" customFormat="1" ht="30" customHeight="1">
      <c r="A22" s="4" t="s">
        <v>187</v>
      </c>
      <c r="B22"/>
      <c r="C22" s="183">
        <v>0</v>
      </c>
      <c r="D22" s="196"/>
      <c r="E22" s="241">
        <v>-217236</v>
      </c>
      <c r="F22" s="196"/>
      <c r="G22" s="203">
        <f t="shared" si="2"/>
        <v>217236</v>
      </c>
      <c r="H22" s="196"/>
      <c r="I22" s="183">
        <v>14879127310</v>
      </c>
      <c r="J22" s="196"/>
      <c r="K22" s="203">
        <v>0</v>
      </c>
      <c r="L22" s="196"/>
      <c r="M22" s="183">
        <f t="shared" si="1"/>
        <v>14879127310</v>
      </c>
      <c r="N22" s="141"/>
      <c r="O22"/>
      <c r="P22" s="34"/>
      <c r="Q22" s="34"/>
    </row>
    <row r="23" spans="1:17" s="12" customFormat="1" ht="30" customHeight="1">
      <c r="A23" s="4" t="s">
        <v>188</v>
      </c>
      <c r="B23"/>
      <c r="C23" s="183">
        <v>0</v>
      </c>
      <c r="D23" s="196"/>
      <c r="E23" s="241">
        <v>0</v>
      </c>
      <c r="F23" s="196"/>
      <c r="G23" s="203">
        <f t="shared" si="2"/>
        <v>0</v>
      </c>
      <c r="H23" s="196"/>
      <c r="I23" s="183">
        <v>26373333317</v>
      </c>
      <c r="J23" s="196"/>
      <c r="K23" s="203">
        <v>0</v>
      </c>
      <c r="L23" s="196"/>
      <c r="M23" s="183">
        <f t="shared" si="1"/>
        <v>26373333317</v>
      </c>
      <c r="N23" s="141"/>
      <c r="O23"/>
      <c r="P23" s="34"/>
      <c r="Q23" s="34"/>
    </row>
    <row r="24" spans="1:17" s="12" customFormat="1" ht="30" customHeight="1">
      <c r="A24" s="4" t="s">
        <v>189</v>
      </c>
      <c r="B24"/>
      <c r="C24" s="183">
        <v>0</v>
      </c>
      <c r="D24" s="196"/>
      <c r="E24" s="241">
        <v>0</v>
      </c>
      <c r="F24" s="196"/>
      <c r="G24" s="203">
        <f t="shared" si="2"/>
        <v>0</v>
      </c>
      <c r="H24" s="196"/>
      <c r="I24" s="183">
        <v>3943420568</v>
      </c>
      <c r="J24" s="196"/>
      <c r="K24" s="203">
        <v>0</v>
      </c>
      <c r="L24" s="196"/>
      <c r="M24" s="183">
        <f t="shared" si="1"/>
        <v>3943420568</v>
      </c>
      <c r="N24" s="141"/>
      <c r="O24"/>
      <c r="P24" s="34"/>
      <c r="Q24" s="34"/>
    </row>
    <row r="25" spans="1:17" s="12" customFormat="1" ht="30" customHeight="1">
      <c r="A25" s="4" t="s">
        <v>190</v>
      </c>
      <c r="B25"/>
      <c r="C25" s="183">
        <v>0</v>
      </c>
      <c r="D25" s="196"/>
      <c r="E25" s="241">
        <v>0</v>
      </c>
      <c r="F25" s="196"/>
      <c r="G25" s="203">
        <f t="shared" si="2"/>
        <v>0</v>
      </c>
      <c r="H25" s="196"/>
      <c r="I25" s="183">
        <v>10053871110</v>
      </c>
      <c r="J25" s="196"/>
      <c r="K25" s="203">
        <v>0</v>
      </c>
      <c r="L25" s="196"/>
      <c r="M25" s="183">
        <f t="shared" si="1"/>
        <v>10053871110</v>
      </c>
      <c r="N25"/>
      <c r="O25"/>
      <c r="P25" s="34"/>
      <c r="Q25" s="34"/>
    </row>
    <row r="26" spans="1:17" s="12" customFormat="1" ht="30" customHeight="1">
      <c r="A26" s="4" t="s">
        <v>191</v>
      </c>
      <c r="B26"/>
      <c r="C26" s="183">
        <v>0</v>
      </c>
      <c r="D26" s="196"/>
      <c r="E26" s="241">
        <v>0</v>
      </c>
      <c r="F26" s="196"/>
      <c r="G26" s="203">
        <f t="shared" si="2"/>
        <v>0</v>
      </c>
      <c r="H26" s="196"/>
      <c r="I26" s="183">
        <v>7789499355</v>
      </c>
      <c r="J26" s="196"/>
      <c r="K26" s="203">
        <v>0</v>
      </c>
      <c r="L26" s="196"/>
      <c r="M26" s="183">
        <f t="shared" si="1"/>
        <v>7789499355</v>
      </c>
      <c r="N26"/>
      <c r="O26"/>
      <c r="P26" s="34"/>
      <c r="Q26" s="34"/>
    </row>
    <row r="27" spans="1:17" s="12" customFormat="1" ht="30" customHeight="1">
      <c r="A27" s="4" t="s">
        <v>192</v>
      </c>
      <c r="B27"/>
      <c r="C27" s="183">
        <v>0</v>
      </c>
      <c r="D27" s="196"/>
      <c r="E27" s="241">
        <v>0</v>
      </c>
      <c r="F27" s="196"/>
      <c r="G27" s="203">
        <f t="shared" si="2"/>
        <v>0</v>
      </c>
      <c r="H27" s="196"/>
      <c r="I27" s="183">
        <v>8378017555</v>
      </c>
      <c r="J27" s="196"/>
      <c r="K27" s="203">
        <v>0</v>
      </c>
      <c r="L27" s="196"/>
      <c r="M27" s="183">
        <f t="shared" si="1"/>
        <v>8378017555</v>
      </c>
      <c r="N27"/>
      <c r="O27"/>
      <c r="P27" s="34"/>
      <c r="Q27" s="34"/>
    </row>
    <row r="28" spans="1:17" s="12" customFormat="1" ht="30" customHeight="1">
      <c r="A28" s="4" t="s">
        <v>193</v>
      </c>
      <c r="B28"/>
      <c r="C28" s="183">
        <v>0</v>
      </c>
      <c r="D28" s="196"/>
      <c r="E28" s="241">
        <v>0</v>
      </c>
      <c r="F28" s="196"/>
      <c r="G28" s="203">
        <f t="shared" si="2"/>
        <v>0</v>
      </c>
      <c r="H28" s="196"/>
      <c r="I28" s="183">
        <v>8576502695</v>
      </c>
      <c r="J28" s="196"/>
      <c r="K28" s="241">
        <v>8771708</v>
      </c>
      <c r="L28" s="196"/>
      <c r="M28" s="183">
        <f t="shared" si="1"/>
        <v>8567730987</v>
      </c>
      <c r="N28"/>
      <c r="O28"/>
      <c r="P28" s="34"/>
      <c r="Q28" s="34"/>
    </row>
    <row r="29" spans="1:17" s="12" customFormat="1" ht="30" customHeight="1">
      <c r="A29" s="4" t="s">
        <v>194</v>
      </c>
      <c r="B29"/>
      <c r="C29" s="183">
        <v>0</v>
      </c>
      <c r="D29" s="196"/>
      <c r="E29" s="241">
        <v>0</v>
      </c>
      <c r="F29" s="196"/>
      <c r="G29" s="203">
        <f t="shared" si="2"/>
        <v>0</v>
      </c>
      <c r="H29" s="196"/>
      <c r="I29" s="183">
        <v>6987983305</v>
      </c>
      <c r="J29" s="196"/>
      <c r="K29" s="241">
        <v>4338698</v>
      </c>
      <c r="L29" s="196"/>
      <c r="M29" s="183">
        <f t="shared" si="1"/>
        <v>6983644607</v>
      </c>
      <c r="N29"/>
      <c r="O29"/>
      <c r="P29" s="34"/>
      <c r="Q29" s="34"/>
    </row>
    <row r="30" spans="1:17" s="12" customFormat="1" ht="30" customHeight="1">
      <c r="A30" s="4" t="s">
        <v>288</v>
      </c>
      <c r="B30"/>
      <c r="C30" s="183">
        <v>2017844</v>
      </c>
      <c r="D30" s="196"/>
      <c r="E30" s="241">
        <v>0</v>
      </c>
      <c r="F30" s="196"/>
      <c r="G30" s="203">
        <f t="shared" si="2"/>
        <v>2017844</v>
      </c>
      <c r="H30" s="196"/>
      <c r="I30" s="183">
        <v>2244114</v>
      </c>
      <c r="J30" s="196"/>
      <c r="K30" s="203">
        <v>0</v>
      </c>
      <c r="L30" s="196"/>
      <c r="M30" s="183">
        <f t="shared" si="1"/>
        <v>2244114</v>
      </c>
      <c r="N30"/>
      <c r="O30"/>
      <c r="P30" s="34"/>
      <c r="Q30" s="34"/>
    </row>
    <row r="31" spans="1:17" s="12" customFormat="1" ht="30" customHeight="1">
      <c r="A31" s="4" t="s">
        <v>207</v>
      </c>
      <c r="B31"/>
      <c r="C31" s="183">
        <v>0</v>
      </c>
      <c r="D31" s="196"/>
      <c r="E31" s="241">
        <v>0</v>
      </c>
      <c r="F31" s="196"/>
      <c r="G31" s="203">
        <f t="shared" si="2"/>
        <v>0</v>
      </c>
      <c r="H31" s="196"/>
      <c r="I31" s="183">
        <v>31804648568</v>
      </c>
      <c r="J31" s="196"/>
      <c r="K31" s="203">
        <v>0</v>
      </c>
      <c r="L31" s="196"/>
      <c r="M31" s="183">
        <f t="shared" si="1"/>
        <v>31804648568</v>
      </c>
      <c r="N31"/>
      <c r="O31"/>
      <c r="P31" s="34"/>
      <c r="Q31" s="34"/>
    </row>
    <row r="32" spans="1:17" s="22" customFormat="1" ht="30" customHeight="1">
      <c r="A32" s="4" t="s">
        <v>208</v>
      </c>
      <c r="B32"/>
      <c r="C32" s="183">
        <v>0</v>
      </c>
      <c r="D32" s="196"/>
      <c r="E32" s="241">
        <v>0</v>
      </c>
      <c r="F32" s="196"/>
      <c r="G32" s="203">
        <f t="shared" si="2"/>
        <v>0</v>
      </c>
      <c r="H32" s="196"/>
      <c r="I32" s="183">
        <v>11739714752</v>
      </c>
      <c r="J32" s="196"/>
      <c r="K32" s="203">
        <v>0</v>
      </c>
      <c r="L32" s="196"/>
      <c r="M32" s="183">
        <f t="shared" si="1"/>
        <v>11739714752</v>
      </c>
      <c r="N32"/>
      <c r="O32"/>
      <c r="P32" s="34"/>
      <c r="Q32" s="34"/>
    </row>
    <row r="33" spans="1:17" s="22" customFormat="1" ht="30" customHeight="1">
      <c r="A33" s="4" t="s">
        <v>209</v>
      </c>
      <c r="B33"/>
      <c r="C33" s="183">
        <v>0</v>
      </c>
      <c r="D33" s="196"/>
      <c r="E33" s="241">
        <v>0</v>
      </c>
      <c r="F33" s="202"/>
      <c r="G33" s="203">
        <f t="shared" si="2"/>
        <v>0</v>
      </c>
      <c r="H33" s="202"/>
      <c r="I33" s="183">
        <v>18017336552</v>
      </c>
      <c r="J33" s="202"/>
      <c r="K33" s="203">
        <v>0</v>
      </c>
      <c r="L33" s="196"/>
      <c r="M33" s="183">
        <f t="shared" si="1"/>
        <v>18017336552</v>
      </c>
      <c r="N33"/>
      <c r="O33"/>
      <c r="P33" s="34"/>
      <c r="Q33" s="34"/>
    </row>
    <row r="34" spans="1:17" s="22" customFormat="1" ht="30" customHeight="1">
      <c r="A34" s="4" t="s">
        <v>210</v>
      </c>
      <c r="B34"/>
      <c r="C34" s="183">
        <v>0</v>
      </c>
      <c r="D34" s="196"/>
      <c r="E34" s="241">
        <v>0</v>
      </c>
      <c r="F34" s="196"/>
      <c r="G34" s="203">
        <f t="shared" si="2"/>
        <v>0</v>
      </c>
      <c r="H34" s="196"/>
      <c r="I34" s="183">
        <v>8302169548</v>
      </c>
      <c r="J34" s="196"/>
      <c r="K34" s="203">
        <v>0</v>
      </c>
      <c r="L34" s="196"/>
      <c r="M34" s="183">
        <f t="shared" si="1"/>
        <v>8302169548</v>
      </c>
      <c r="N34"/>
      <c r="O34"/>
      <c r="P34" s="34"/>
      <c r="Q34" s="34"/>
    </row>
    <row r="35" spans="1:17" s="22" customFormat="1" ht="30" customHeight="1">
      <c r="A35" s="4" t="s">
        <v>211</v>
      </c>
      <c r="B35"/>
      <c r="C35" s="183">
        <v>12484931506</v>
      </c>
      <c r="D35" s="196"/>
      <c r="E35" s="241">
        <v>-28683915</v>
      </c>
      <c r="F35" s="196"/>
      <c r="G35" s="203">
        <f t="shared" si="2"/>
        <v>12513615421</v>
      </c>
      <c r="H35" s="196"/>
      <c r="I35" s="183">
        <v>62022673495</v>
      </c>
      <c r="J35" s="196"/>
      <c r="K35" s="241">
        <v>50704910</v>
      </c>
      <c r="L35" s="196"/>
      <c r="M35" s="183">
        <f t="shared" si="1"/>
        <v>61971968585</v>
      </c>
      <c r="N35"/>
      <c r="O35"/>
      <c r="P35" s="34"/>
      <c r="Q35" s="34"/>
    </row>
    <row r="36" spans="1:17" s="22" customFormat="1" ht="30" customHeight="1">
      <c r="A36" s="4" t="s">
        <v>245</v>
      </c>
      <c r="B36"/>
      <c r="C36" s="183">
        <v>5495890393</v>
      </c>
      <c r="D36" s="196"/>
      <c r="E36" s="241">
        <v>-4683773</v>
      </c>
      <c r="F36" s="196"/>
      <c r="G36" s="203">
        <f t="shared" si="2"/>
        <v>5500574166</v>
      </c>
      <c r="H36" s="196"/>
      <c r="I36" s="183">
        <v>44070720075</v>
      </c>
      <c r="J36" s="196"/>
      <c r="K36" s="241">
        <v>2978593</v>
      </c>
      <c r="L36" s="196"/>
      <c r="M36" s="183">
        <f t="shared" si="1"/>
        <v>44067741482</v>
      </c>
      <c r="N36"/>
      <c r="O36"/>
      <c r="P36" s="34"/>
      <c r="Q36" s="34"/>
    </row>
    <row r="37" spans="1:17" s="22" customFormat="1" ht="30" customHeight="1">
      <c r="A37" s="4" t="s">
        <v>246</v>
      </c>
      <c r="B37"/>
      <c r="C37" s="183">
        <v>16193502855</v>
      </c>
      <c r="D37" s="196"/>
      <c r="E37" s="241">
        <v>2610699</v>
      </c>
      <c r="F37" s="196"/>
      <c r="G37" s="203">
        <f t="shared" si="2"/>
        <v>16190892156</v>
      </c>
      <c r="H37" s="196"/>
      <c r="I37" s="183">
        <v>52935455829</v>
      </c>
      <c r="J37" s="196"/>
      <c r="K37" s="241">
        <v>10443052</v>
      </c>
      <c r="L37" s="196"/>
      <c r="M37" s="183">
        <f t="shared" si="1"/>
        <v>52925012777</v>
      </c>
      <c r="N37"/>
      <c r="O37"/>
      <c r="P37" s="34"/>
      <c r="Q37" s="34"/>
    </row>
    <row r="38" spans="1:17" s="22" customFormat="1" ht="30" customHeight="1">
      <c r="A38" s="4" t="s">
        <v>247</v>
      </c>
      <c r="B38"/>
      <c r="C38" s="183">
        <v>6263698614</v>
      </c>
      <c r="D38" s="196"/>
      <c r="E38" s="241">
        <v>-879166</v>
      </c>
      <c r="F38" s="196"/>
      <c r="G38" s="203">
        <f t="shared" si="2"/>
        <v>6264577780</v>
      </c>
      <c r="H38" s="196"/>
      <c r="I38" s="183">
        <v>23224155946</v>
      </c>
      <c r="J38" s="196"/>
      <c r="K38" s="241">
        <v>30273882</v>
      </c>
      <c r="L38" s="196"/>
      <c r="M38" s="183">
        <f t="shared" si="1"/>
        <v>23193882064</v>
      </c>
      <c r="N38"/>
      <c r="O38"/>
      <c r="P38" s="34"/>
      <c r="Q38" s="34"/>
    </row>
    <row r="39" spans="1:17" s="22" customFormat="1" ht="30" customHeight="1">
      <c r="A39" s="4" t="s">
        <v>248</v>
      </c>
      <c r="B39"/>
      <c r="C39" s="183">
        <v>3868460271</v>
      </c>
      <c r="D39" s="196"/>
      <c r="E39" s="241">
        <v>918927</v>
      </c>
      <c r="F39" s="196"/>
      <c r="G39" s="203">
        <f t="shared" si="2"/>
        <v>3867541344</v>
      </c>
      <c r="H39" s="196"/>
      <c r="I39" s="183">
        <v>20652564179</v>
      </c>
      <c r="J39" s="196"/>
      <c r="K39" s="241">
        <v>20041794</v>
      </c>
      <c r="L39" s="196"/>
      <c r="M39" s="183">
        <f t="shared" si="1"/>
        <v>20632522385</v>
      </c>
      <c r="N39"/>
      <c r="O39"/>
      <c r="P39" s="34"/>
      <c r="Q39" s="34"/>
    </row>
    <row r="40" spans="1:17" s="22" customFormat="1" ht="30" customHeight="1">
      <c r="A40" s="4" t="s">
        <v>243</v>
      </c>
      <c r="B40"/>
      <c r="C40" s="183">
        <v>65069</v>
      </c>
      <c r="D40" s="196"/>
      <c r="E40" s="241">
        <v>0</v>
      </c>
      <c r="F40" s="196"/>
      <c r="G40" s="203">
        <f t="shared" si="2"/>
        <v>65069</v>
      </c>
      <c r="H40" s="196"/>
      <c r="I40" s="183">
        <v>150900</v>
      </c>
      <c r="J40" s="196"/>
      <c r="K40" s="203">
        <v>0</v>
      </c>
      <c r="L40" s="196"/>
      <c r="M40" s="183">
        <f t="shared" si="1"/>
        <v>150900</v>
      </c>
      <c r="N40"/>
      <c r="O40"/>
      <c r="P40" s="34"/>
      <c r="Q40" s="34"/>
    </row>
    <row r="41" spans="1:17" s="22" customFormat="1" ht="30" customHeight="1">
      <c r="A41" s="4" t="s">
        <v>252</v>
      </c>
      <c r="B41"/>
      <c r="C41" s="183">
        <v>11208668782</v>
      </c>
      <c r="D41" s="196"/>
      <c r="E41" s="241">
        <v>-28545506</v>
      </c>
      <c r="F41" s="196"/>
      <c r="G41" s="203">
        <f t="shared" si="2"/>
        <v>11237214288</v>
      </c>
      <c r="H41" s="196"/>
      <c r="I41" s="183">
        <v>63930093406</v>
      </c>
      <c r="J41" s="196"/>
      <c r="K41" s="241">
        <v>52207713</v>
      </c>
      <c r="L41" s="196"/>
      <c r="M41" s="183">
        <f t="shared" si="1"/>
        <v>63877885693</v>
      </c>
      <c r="N41"/>
      <c r="O41"/>
      <c r="P41" s="34"/>
      <c r="Q41" s="34"/>
    </row>
    <row r="42" spans="1:17" s="22" customFormat="1" ht="30" customHeight="1">
      <c r="A42" s="4" t="s">
        <v>249</v>
      </c>
      <c r="B42"/>
      <c r="C42" s="183">
        <v>0</v>
      </c>
      <c r="D42" s="196"/>
      <c r="E42" s="241">
        <v>-8319186</v>
      </c>
      <c r="F42" s="196"/>
      <c r="G42" s="203">
        <f t="shared" si="2"/>
        <v>8319186</v>
      </c>
      <c r="H42" s="196"/>
      <c r="I42" s="183">
        <v>1711757956</v>
      </c>
      <c r="J42" s="196"/>
      <c r="K42" s="203">
        <v>0</v>
      </c>
      <c r="L42" s="196"/>
      <c r="M42" s="183">
        <f t="shared" si="1"/>
        <v>1711757956</v>
      </c>
      <c r="N42"/>
      <c r="O42"/>
      <c r="P42" s="34"/>
      <c r="Q42" s="34"/>
    </row>
    <row r="43" spans="1:17" s="22" customFormat="1" ht="30" customHeight="1">
      <c r="A43" s="4" t="s">
        <v>271</v>
      </c>
      <c r="B43"/>
      <c r="C43" s="183">
        <v>7771232861</v>
      </c>
      <c r="D43" s="196"/>
      <c r="E43" s="241">
        <v>46167738</v>
      </c>
      <c r="F43" s="196"/>
      <c r="G43" s="203">
        <f t="shared" si="2"/>
        <v>7725065123</v>
      </c>
      <c r="H43" s="196"/>
      <c r="I43" s="183">
        <v>17046575308</v>
      </c>
      <c r="J43" s="196"/>
      <c r="K43" s="241">
        <v>56427235</v>
      </c>
      <c r="L43" s="196"/>
      <c r="M43" s="183">
        <f t="shared" si="1"/>
        <v>16990148073</v>
      </c>
      <c r="N43"/>
      <c r="O43"/>
      <c r="P43" s="34"/>
      <c r="Q43" s="34"/>
    </row>
    <row r="44" spans="1:17" s="22" customFormat="1" ht="30" customHeight="1">
      <c r="A44" s="4" t="s">
        <v>272</v>
      </c>
      <c r="B44"/>
      <c r="C44" s="183">
        <v>7771232861</v>
      </c>
      <c r="D44" s="196"/>
      <c r="E44" s="241">
        <v>-5440401</v>
      </c>
      <c r="F44" s="196"/>
      <c r="G44" s="203">
        <f t="shared" ref="G44" si="3">C44-E44</f>
        <v>7776673262</v>
      </c>
      <c r="H44" s="196"/>
      <c r="I44" s="183">
        <v>16545205446</v>
      </c>
      <c r="J44" s="196"/>
      <c r="K44" s="241">
        <v>61748547</v>
      </c>
      <c r="L44" s="196"/>
      <c r="M44" s="183">
        <f t="shared" ref="M44" si="4">I44-K44</f>
        <v>16483456899</v>
      </c>
      <c r="N44"/>
      <c r="O44"/>
      <c r="P44" s="34"/>
      <c r="Q44" s="34"/>
    </row>
    <row r="45" spans="1:17" s="22" customFormat="1" ht="30" customHeight="1">
      <c r="A45" s="4" t="s">
        <v>284</v>
      </c>
      <c r="B45"/>
      <c r="C45" s="183">
        <v>12697260271</v>
      </c>
      <c r="D45" s="196"/>
      <c r="E45" s="241">
        <v>-3993602</v>
      </c>
      <c r="F45" s="196"/>
      <c r="G45" s="203">
        <f t="shared" si="2"/>
        <v>12701253873</v>
      </c>
      <c r="H45" s="196"/>
      <c r="I45" s="183">
        <v>21298630132</v>
      </c>
      <c r="J45" s="196"/>
      <c r="K45" s="241">
        <v>65894427</v>
      </c>
      <c r="L45" s="196"/>
      <c r="M45" s="183">
        <f t="shared" si="1"/>
        <v>21232735705</v>
      </c>
      <c r="N45"/>
      <c r="O45"/>
      <c r="P45" s="34"/>
      <c r="Q45" s="34"/>
    </row>
    <row r="46" spans="1:17" s="22" customFormat="1" ht="30" customHeight="1">
      <c r="A46" s="4" t="s">
        <v>285</v>
      </c>
      <c r="B46"/>
      <c r="C46" s="183">
        <v>2849452048</v>
      </c>
      <c r="D46" s="196"/>
      <c r="E46" s="241">
        <v>-3862343</v>
      </c>
      <c r="F46" s="196"/>
      <c r="G46" s="203">
        <f t="shared" si="2"/>
        <v>2853314391</v>
      </c>
      <c r="H46" s="196"/>
      <c r="I46" s="183">
        <v>4136301360</v>
      </c>
      <c r="J46" s="196"/>
      <c r="K46" s="241">
        <v>14161925</v>
      </c>
      <c r="L46" s="196"/>
      <c r="M46" s="183">
        <f t="shared" si="1"/>
        <v>4122139435</v>
      </c>
      <c r="N46"/>
      <c r="O46"/>
      <c r="P46" s="34"/>
      <c r="Q46" s="34"/>
    </row>
    <row r="47" spans="1:17" s="22" customFormat="1" ht="30" customHeight="1">
      <c r="A47" s="4" t="s">
        <v>286</v>
      </c>
      <c r="B47"/>
      <c r="C47" s="183">
        <v>5078904096</v>
      </c>
      <c r="D47" s="196"/>
      <c r="E47" s="241">
        <v>9089275</v>
      </c>
      <c r="F47" s="196"/>
      <c r="G47" s="203">
        <f t="shared" si="2"/>
        <v>5069814821</v>
      </c>
      <c r="H47" s="196"/>
      <c r="I47" s="183">
        <v>6389589024</v>
      </c>
      <c r="J47" s="196"/>
      <c r="K47" s="241">
        <v>33327344</v>
      </c>
      <c r="L47" s="196"/>
      <c r="M47" s="183">
        <f t="shared" si="1"/>
        <v>6356261680</v>
      </c>
      <c r="N47"/>
      <c r="O47"/>
      <c r="P47" s="34"/>
      <c r="Q47" s="34"/>
    </row>
    <row r="48" spans="1:17" s="22" customFormat="1" ht="30" customHeight="1">
      <c r="A48" s="4" t="s">
        <v>287</v>
      </c>
      <c r="B48"/>
      <c r="C48" s="183">
        <v>5180821897</v>
      </c>
      <c r="D48" s="196"/>
      <c r="E48" s="241">
        <v>9454215</v>
      </c>
      <c r="F48" s="196"/>
      <c r="G48" s="203">
        <f>C48-E48</f>
        <v>5171367682</v>
      </c>
      <c r="H48" s="196"/>
      <c r="I48" s="183">
        <v>6517808193</v>
      </c>
      <c r="J48" s="196"/>
      <c r="K48" s="241">
        <v>34665453</v>
      </c>
      <c r="L48" s="196"/>
      <c r="M48" s="183">
        <f>I48-K48</f>
        <v>6483142740</v>
      </c>
      <c r="N48"/>
      <c r="O48"/>
      <c r="P48" s="34"/>
      <c r="Q48" s="34"/>
    </row>
    <row r="49" spans="1:17" s="22" customFormat="1" ht="30" customHeight="1">
      <c r="A49" s="4" t="s">
        <v>309</v>
      </c>
      <c r="B49"/>
      <c r="C49" s="183">
        <v>10191780816</v>
      </c>
      <c r="D49" s="196"/>
      <c r="E49" s="241">
        <v>60234127</v>
      </c>
      <c r="F49" s="196"/>
      <c r="G49" s="203">
        <f t="shared" si="2"/>
        <v>10131546689</v>
      </c>
      <c r="H49" s="196"/>
      <c r="I49" s="183">
        <v>10191780816</v>
      </c>
      <c r="J49" s="196"/>
      <c r="K49" s="241">
        <v>60234127</v>
      </c>
      <c r="L49" s="196"/>
      <c r="M49" s="183">
        <f>I49-K49</f>
        <v>10131546689</v>
      </c>
      <c r="N49"/>
      <c r="O49"/>
      <c r="P49" s="34"/>
      <c r="Q49" s="34"/>
    </row>
    <row r="50" spans="1:17" s="22" customFormat="1" ht="30" customHeight="1">
      <c r="A50" s="4" t="s">
        <v>310</v>
      </c>
      <c r="B50"/>
      <c r="C50" s="183">
        <v>1283506848</v>
      </c>
      <c r="D50" s="196"/>
      <c r="E50" s="241">
        <v>26264313</v>
      </c>
      <c r="F50" s="196"/>
      <c r="G50" s="203">
        <f t="shared" si="2"/>
        <v>1257242535</v>
      </c>
      <c r="H50" s="196"/>
      <c r="I50" s="183">
        <v>1283506848</v>
      </c>
      <c r="J50" s="196"/>
      <c r="K50" s="241">
        <v>26264313</v>
      </c>
      <c r="L50" s="196"/>
      <c r="M50" s="183">
        <f t="shared" ref="M50" si="5">I50-K50</f>
        <v>1257242535</v>
      </c>
      <c r="N50"/>
      <c r="O50"/>
      <c r="P50" s="34"/>
      <c r="Q50" s="34"/>
    </row>
    <row r="51" spans="1:17" ht="27.75" customHeight="1" thickBot="1">
      <c r="A51" s="11" t="s">
        <v>12</v>
      </c>
      <c r="C51" s="180">
        <f>SUM(C7:C50)</f>
        <v>112173406065</v>
      </c>
      <c r="D51" s="204">
        <f t="shared" ref="D51:F51" si="6">SUM(D7:D50)</f>
        <v>0</v>
      </c>
      <c r="E51" s="242">
        <f>SUM(E7:E50)</f>
        <v>70114166</v>
      </c>
      <c r="F51" s="204">
        <f t="shared" si="6"/>
        <v>0</v>
      </c>
      <c r="G51" s="180">
        <f>SUM(G7:G50)</f>
        <v>112103291899</v>
      </c>
      <c r="H51" s="204">
        <f t="shared" ref="H51:M51" si="7">SUM(H7:H50)</f>
        <v>0</v>
      </c>
      <c r="I51" s="180">
        <f t="shared" si="7"/>
        <v>529168648753</v>
      </c>
      <c r="J51" s="204">
        <f t="shared" si="7"/>
        <v>0</v>
      </c>
      <c r="K51" s="242">
        <f t="shared" si="7"/>
        <v>532483721</v>
      </c>
      <c r="L51" s="204">
        <f t="shared" si="7"/>
        <v>0</v>
      </c>
      <c r="M51" s="180">
        <f t="shared" si="7"/>
        <v>528636165032</v>
      </c>
    </row>
    <row r="52" spans="1:17" ht="13.5" thickTop="1"/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scale="77" fitToHeight="0" orientation="landscape" r:id="rId1"/>
  <rowBreaks count="1" manualBreakCount="1">
    <brk id="2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  <pageSetUpPr fitToPage="1"/>
  </sheetPr>
  <dimension ref="A1:AD23"/>
  <sheetViews>
    <sheetView rightToLeft="1" view="pageBreakPreview" zoomScaleNormal="100" zoomScaleSheetLayoutView="100" workbookViewId="0">
      <selection activeCell="AC1" sqref="AC1"/>
    </sheetView>
  </sheetViews>
  <sheetFormatPr defaultRowHeight="15"/>
  <cols>
    <col min="1" max="1" width="3.5703125" style="12" bestFit="1" customWidth="1"/>
    <col min="2" max="2" width="2.5703125" style="12" customWidth="1"/>
    <col min="3" max="3" width="23.42578125" style="12" customWidth="1"/>
    <col min="4" max="4" width="1.28515625" style="12" customWidth="1"/>
    <col min="5" max="5" width="12.140625" style="12" bestFit="1" customWidth="1"/>
    <col min="6" max="6" width="1" style="12" customWidth="1"/>
    <col min="7" max="7" width="16.7109375" style="12" bestFit="1" customWidth="1"/>
    <col min="8" max="8" width="1.28515625" style="12" customWidth="1"/>
    <col min="9" max="9" width="18.140625" style="12" bestFit="1" customWidth="1"/>
    <col min="10" max="10" width="1.28515625" style="12" customWidth="1"/>
    <col min="11" max="11" width="11.140625" style="12" customWidth="1"/>
    <col min="12" max="12" width="1.28515625" style="12" customWidth="1"/>
    <col min="13" max="13" width="17" style="12" customWidth="1"/>
    <col min="14" max="14" width="1" style="12" customWidth="1"/>
    <col min="15" max="15" width="16" style="12" customWidth="1"/>
    <col min="16" max="16" width="1.28515625" style="12" customWidth="1"/>
    <col min="17" max="17" width="18.7109375" style="12" bestFit="1" customWidth="1"/>
    <col min="18" max="18" width="1.28515625" style="12" customWidth="1"/>
    <col min="19" max="19" width="12.140625" style="12" bestFit="1" customWidth="1"/>
    <col min="20" max="20" width="1.28515625" style="12" customWidth="1"/>
    <col min="21" max="21" width="16.140625" style="54" bestFit="1" customWidth="1"/>
    <col min="22" max="22" width="1.28515625" style="54" customWidth="1"/>
    <col min="23" max="23" width="16.140625" style="54" bestFit="1" customWidth="1"/>
    <col min="24" max="24" width="1.28515625" style="54" customWidth="1"/>
    <col min="25" max="25" width="17.5703125" style="54" bestFit="1" customWidth="1"/>
    <col min="26" max="26" width="1.28515625" style="54" customWidth="1"/>
    <col min="27" max="27" width="20.5703125" style="54" bestFit="1" customWidth="1"/>
    <col min="28" max="28" width="0.28515625" style="12" customWidth="1"/>
    <col min="29" max="29" width="9.140625" style="12"/>
    <col min="30" max="30" width="9.140625" style="30"/>
    <col min="31" max="16384" width="9.140625" style="12"/>
  </cols>
  <sheetData>
    <row r="1" spans="1:30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</row>
    <row r="2" spans="1:30" ht="30" customHeight="1">
      <c r="A2" s="343" t="s">
        <v>1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</row>
    <row r="3" spans="1:30" ht="30" customHeight="1">
      <c r="A3" s="343" t="s">
        <v>295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</row>
    <row r="4" spans="1:30" s="13" customFormat="1" ht="25.5">
      <c r="A4" s="342" t="s">
        <v>144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D4" s="44"/>
    </row>
    <row r="5" spans="1:30" s="13" customFormat="1" ht="25.5">
      <c r="A5" s="342" t="s">
        <v>145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2"/>
      <c r="S5" s="342"/>
      <c r="T5" s="342"/>
      <c r="U5" s="342"/>
      <c r="V5" s="342"/>
      <c r="W5" s="342"/>
      <c r="X5" s="342"/>
      <c r="Y5" s="342"/>
      <c r="Z5" s="342"/>
      <c r="AA5" s="342"/>
      <c r="AD5" s="44"/>
    </row>
    <row r="6" spans="1:30" ht="24" customHeight="1">
      <c r="E6" s="344" t="s">
        <v>275</v>
      </c>
      <c r="F6" s="344"/>
      <c r="G6" s="344"/>
      <c r="H6" s="344"/>
      <c r="I6" s="344"/>
      <c r="J6" s="14"/>
      <c r="K6" s="344" t="s">
        <v>2</v>
      </c>
      <c r="L6" s="344"/>
      <c r="M6" s="344"/>
      <c r="N6" s="344"/>
      <c r="O6" s="344"/>
      <c r="P6" s="344"/>
      <c r="Q6" s="344"/>
      <c r="R6" s="14"/>
      <c r="S6" s="344" t="s">
        <v>296</v>
      </c>
      <c r="T6" s="344"/>
      <c r="U6" s="344"/>
      <c r="V6" s="344"/>
      <c r="W6" s="344"/>
      <c r="X6" s="344"/>
      <c r="Y6" s="344"/>
      <c r="Z6" s="344"/>
      <c r="AA6" s="344"/>
    </row>
    <row r="7" spans="1:30" ht="21.75" customHeight="1">
      <c r="E7" s="15"/>
      <c r="F7" s="15"/>
      <c r="G7" s="15"/>
      <c r="H7" s="15"/>
      <c r="I7" s="15"/>
      <c r="J7" s="14"/>
      <c r="K7" s="345" t="s">
        <v>3</v>
      </c>
      <c r="L7" s="345"/>
      <c r="M7" s="345"/>
      <c r="N7" s="15"/>
      <c r="O7" s="345" t="s">
        <v>4</v>
      </c>
      <c r="P7" s="345"/>
      <c r="Q7" s="345"/>
      <c r="R7" s="14"/>
      <c r="S7" s="15"/>
      <c r="T7" s="15"/>
      <c r="U7" s="96"/>
      <c r="V7" s="96"/>
      <c r="W7" s="96"/>
      <c r="X7" s="96"/>
      <c r="Y7" s="96"/>
      <c r="Z7" s="96"/>
      <c r="AA7" s="96"/>
    </row>
    <row r="8" spans="1:30" ht="27" customHeight="1">
      <c r="A8" s="344" t="s">
        <v>5</v>
      </c>
      <c r="B8" s="344"/>
      <c r="C8" s="344"/>
      <c r="E8" s="17" t="s">
        <v>6</v>
      </c>
      <c r="F8" s="14"/>
      <c r="G8" s="1" t="s">
        <v>7</v>
      </c>
      <c r="H8" s="14"/>
      <c r="I8" s="1" t="s">
        <v>8</v>
      </c>
      <c r="J8" s="14"/>
      <c r="K8" s="2" t="s">
        <v>6</v>
      </c>
      <c r="L8" s="15"/>
      <c r="M8" s="2" t="s">
        <v>7</v>
      </c>
      <c r="N8" s="14"/>
      <c r="O8" s="2" t="s">
        <v>6</v>
      </c>
      <c r="P8" s="15"/>
      <c r="Q8" s="2" t="s">
        <v>9</v>
      </c>
      <c r="R8" s="14"/>
      <c r="S8" s="1" t="s">
        <v>6</v>
      </c>
      <c r="T8" s="14"/>
      <c r="U8" s="60" t="s">
        <v>10</v>
      </c>
      <c r="V8" s="62"/>
      <c r="W8" s="60" t="s">
        <v>7</v>
      </c>
      <c r="X8" s="62"/>
      <c r="Y8" s="60" t="s">
        <v>8</v>
      </c>
      <c r="Z8" s="62"/>
      <c r="AA8" s="60" t="s">
        <v>11</v>
      </c>
    </row>
    <row r="9" spans="1:30" s="23" customFormat="1" ht="35.1" customHeight="1">
      <c r="A9" s="351" t="s">
        <v>276</v>
      </c>
      <c r="B9" s="351"/>
      <c r="C9" s="351"/>
      <c r="E9" s="42">
        <v>411</v>
      </c>
      <c r="F9" s="77"/>
      <c r="G9" s="42">
        <v>999241</v>
      </c>
      <c r="I9" s="42">
        <v>992379.00194999995</v>
      </c>
      <c r="K9" s="24">
        <v>0</v>
      </c>
      <c r="M9" s="24">
        <v>0</v>
      </c>
      <c r="O9" s="24">
        <v>411</v>
      </c>
      <c r="Q9" s="24">
        <v>1334341</v>
      </c>
      <c r="S9" s="24">
        <f t="shared" ref="S9:S10" si="0">E9+K9-O9</f>
        <v>0</v>
      </c>
      <c r="U9" s="42">
        <v>0</v>
      </c>
      <c r="V9" s="77"/>
      <c r="W9" s="42">
        <v>0</v>
      </c>
      <c r="X9" s="77"/>
      <c r="Y9" s="42">
        <f t="shared" ref="Y9:Y11" si="1">S9*U9*(1-0.00595)</f>
        <v>0</v>
      </c>
      <c r="Z9" s="77"/>
      <c r="AA9" s="89">
        <f t="shared" ref="AA9:AA11" si="2">Y9/11577330573030</f>
        <v>0</v>
      </c>
      <c r="AC9" s="43"/>
      <c r="AD9" s="94"/>
    </row>
    <row r="10" spans="1:30" s="23" customFormat="1" ht="35.1" customHeight="1">
      <c r="A10" s="346" t="s">
        <v>297</v>
      </c>
      <c r="B10" s="346"/>
      <c r="C10" s="346"/>
      <c r="E10" s="42">
        <v>0</v>
      </c>
      <c r="F10" s="77"/>
      <c r="G10" s="42">
        <v>0</v>
      </c>
      <c r="I10" s="42">
        <v>0</v>
      </c>
      <c r="K10" s="24">
        <v>509</v>
      </c>
      <c r="M10" s="24">
        <v>1618558</v>
      </c>
      <c r="O10" s="24">
        <v>0</v>
      </c>
      <c r="Q10" s="24">
        <v>0</v>
      </c>
      <c r="S10" s="24">
        <f t="shared" si="0"/>
        <v>509</v>
      </c>
      <c r="U10" s="42">
        <v>3471</v>
      </c>
      <c r="V10" s="77"/>
      <c r="W10" s="42">
        <v>1618558</v>
      </c>
      <c r="X10" s="77"/>
      <c r="Y10" s="42">
        <f t="shared" si="1"/>
        <v>1756226.90295</v>
      </c>
      <c r="Z10" s="77"/>
      <c r="AA10" s="89">
        <f t="shared" si="2"/>
        <v>1.5169532318971896E-7</v>
      </c>
      <c r="AC10" s="43"/>
      <c r="AD10" s="94"/>
    </row>
    <row r="11" spans="1:30" s="23" customFormat="1" ht="35.1" customHeight="1">
      <c r="A11" s="346" t="s">
        <v>298</v>
      </c>
      <c r="B11" s="346"/>
      <c r="C11" s="346"/>
      <c r="E11" s="42">
        <v>0</v>
      </c>
      <c r="F11" s="77"/>
      <c r="G11" s="42">
        <v>0</v>
      </c>
      <c r="I11" s="42">
        <v>0</v>
      </c>
      <c r="K11" s="24">
        <v>28</v>
      </c>
      <c r="M11" s="24">
        <v>736954</v>
      </c>
      <c r="O11" s="24">
        <v>0</v>
      </c>
      <c r="Q11" s="24">
        <v>0</v>
      </c>
      <c r="S11" s="24">
        <f>E11+K11-O11</f>
        <v>28</v>
      </c>
      <c r="U11" s="42">
        <v>30350</v>
      </c>
      <c r="V11" s="77"/>
      <c r="W11" s="24">
        <v>736954</v>
      </c>
      <c r="X11" s="77"/>
      <c r="Y11" s="42">
        <f t="shared" si="1"/>
        <v>844743.69</v>
      </c>
      <c r="Z11" s="77"/>
      <c r="AA11" s="89">
        <f t="shared" si="2"/>
        <v>7.2965325181944338E-8</v>
      </c>
      <c r="AC11" s="43"/>
      <c r="AD11" s="94"/>
    </row>
    <row r="12" spans="1:30" s="23" customFormat="1" ht="35.1" customHeight="1">
      <c r="A12" s="346" t="s">
        <v>277</v>
      </c>
      <c r="B12" s="346"/>
      <c r="C12" s="346"/>
      <c r="E12" s="42">
        <v>9000000</v>
      </c>
      <c r="F12" s="77"/>
      <c r="G12" s="42">
        <v>18664932330</v>
      </c>
      <c r="I12" s="42">
        <v>18537044400</v>
      </c>
      <c r="K12" s="24">
        <v>0</v>
      </c>
      <c r="M12" s="24">
        <v>0</v>
      </c>
      <c r="O12" s="24">
        <v>0</v>
      </c>
      <c r="Q12" s="24">
        <v>0</v>
      </c>
      <c r="S12" s="24">
        <f>E12+K12-O12</f>
        <v>9000000</v>
      </c>
      <c r="U12" s="42">
        <v>2072</v>
      </c>
      <c r="V12" s="77"/>
      <c r="W12" s="42">
        <v>18664932330</v>
      </c>
      <c r="X12" s="77"/>
      <c r="Y12" s="42">
        <f>S12*U12*(1-0.00595)</f>
        <v>18537044400</v>
      </c>
      <c r="Z12" s="77"/>
      <c r="AA12" s="89">
        <f>Y12/11577330573030</f>
        <v>1.6011501341408544E-3</v>
      </c>
      <c r="AC12" s="43"/>
      <c r="AD12" s="94"/>
    </row>
    <row r="13" spans="1:30" s="25" customFormat="1" ht="35.1" customHeight="1" thickBot="1">
      <c r="A13" s="343" t="s">
        <v>12</v>
      </c>
      <c r="B13" s="343"/>
      <c r="C13" s="343"/>
      <c r="D13" s="11"/>
      <c r="E13" s="100">
        <f>SUM(E9:E12)</f>
        <v>9000411</v>
      </c>
      <c r="G13" s="100">
        <f>SUM(G9:G12)</f>
        <v>18665931571</v>
      </c>
      <c r="I13" s="100">
        <f>SUM(I9:I12)</f>
        <v>18538036779.001949</v>
      </c>
      <c r="K13" s="100">
        <f>SUM(K9:K12)</f>
        <v>537</v>
      </c>
      <c r="M13" s="100">
        <f>SUM(M9:M12)</f>
        <v>2355512</v>
      </c>
      <c r="O13" s="103">
        <f>SUM(O9:O12)</f>
        <v>411</v>
      </c>
      <c r="Q13" s="100">
        <f>SUM(Q9:Q12)</f>
        <v>1334341</v>
      </c>
      <c r="S13" s="100">
        <f>SUM(S9:S12)</f>
        <v>9000537</v>
      </c>
      <c r="U13" s="169"/>
      <c r="V13" s="92"/>
      <c r="W13" s="101">
        <f>SUM(W9:W12)</f>
        <v>18667287842</v>
      </c>
      <c r="X13" s="92"/>
      <c r="Y13" s="101">
        <f>SUM(Y9:Y12)</f>
        <v>18539645370.592949</v>
      </c>
      <c r="Z13" s="92"/>
      <c r="AA13" s="102">
        <f>SUM(AA9:AA12)</f>
        <v>1.601374794789226E-3</v>
      </c>
      <c r="AD13" s="95"/>
    </row>
    <row r="14" spans="1:30" ht="15.75" thickTop="1"/>
    <row r="19" spans="3:27" ht="15.75">
      <c r="C19" s="164"/>
      <c r="D19" s="164"/>
      <c r="E19" s="164"/>
      <c r="F19" s="349"/>
      <c r="G19" s="349"/>
      <c r="H19" s="349"/>
      <c r="I19" s="349"/>
      <c r="J19" s="349"/>
      <c r="K19" s="349"/>
      <c r="L19" s="349"/>
      <c r="M19" s="349"/>
      <c r="N19" s="349"/>
      <c r="O19" s="349"/>
      <c r="P19" s="349"/>
      <c r="Q19" s="349"/>
      <c r="R19" s="76"/>
      <c r="S19" s="349"/>
      <c r="T19" s="349"/>
      <c r="U19" s="347"/>
      <c r="V19" s="348"/>
    </row>
    <row r="21" spans="3:27">
      <c r="Q21" s="98"/>
      <c r="AA21" s="97"/>
    </row>
    <row r="22" spans="3:27">
      <c r="M22" s="350"/>
      <c r="N22" s="350"/>
      <c r="O22" s="350"/>
      <c r="Q22" s="99"/>
    </row>
    <row r="23" spans="3:27">
      <c r="M23" s="99"/>
    </row>
  </sheetData>
  <mergeCells count="23">
    <mergeCell ref="M22:O22"/>
    <mergeCell ref="S19:T19"/>
    <mergeCell ref="A12:C12"/>
    <mergeCell ref="A9:C9"/>
    <mergeCell ref="A10:C10"/>
    <mergeCell ref="U19:V19"/>
    <mergeCell ref="F19:H19"/>
    <mergeCell ref="I19:J19"/>
    <mergeCell ref="K19:M19"/>
    <mergeCell ref="N19:Q19"/>
    <mergeCell ref="A5:AA5"/>
    <mergeCell ref="A13:C13"/>
    <mergeCell ref="A1:AA1"/>
    <mergeCell ref="A2:AA2"/>
    <mergeCell ref="A3:AA3"/>
    <mergeCell ref="A4:AA4"/>
    <mergeCell ref="E6:I6"/>
    <mergeCell ref="K6:Q6"/>
    <mergeCell ref="S6:AA6"/>
    <mergeCell ref="K7:M7"/>
    <mergeCell ref="O7:Q7"/>
    <mergeCell ref="A8:C8"/>
    <mergeCell ref="A11:C11"/>
  </mergeCells>
  <pageMargins left="0.39" right="0.39" top="0.39" bottom="0.39" header="0" footer="0"/>
  <pageSetup scale="56" fitToHeight="0" orientation="landscape" r:id="rId1"/>
  <ignoredErrors>
    <ignoredError sqref="F13 H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A1:AO27"/>
  <sheetViews>
    <sheetView rightToLeft="1" view="pageBreakPreview" zoomScale="80" zoomScaleNormal="100" zoomScaleSheetLayoutView="80" workbookViewId="0">
      <selection activeCell="V29" sqref="V29"/>
    </sheetView>
  </sheetViews>
  <sheetFormatPr defaultRowHeight="30" customHeight="1"/>
  <cols>
    <col min="1" max="1" width="5.140625" style="12" customWidth="1"/>
    <col min="2" max="2" width="28.5703125" style="12" customWidth="1"/>
    <col min="3" max="3" width="1.28515625" style="12" customWidth="1"/>
    <col min="4" max="4" width="13.140625" style="54" customWidth="1"/>
    <col min="5" max="5" width="1.28515625" style="54" customWidth="1"/>
    <col min="6" max="6" width="15" style="54" customWidth="1"/>
    <col min="7" max="7" width="1.28515625" style="54" customWidth="1"/>
    <col min="8" max="8" width="13" style="54" customWidth="1"/>
    <col min="9" max="9" width="1.28515625" style="54" customWidth="1"/>
    <col min="10" max="10" width="13" style="54" customWidth="1"/>
    <col min="11" max="11" width="1.28515625" style="54" customWidth="1"/>
    <col min="12" max="12" width="8.85546875" style="54" customWidth="1"/>
    <col min="13" max="13" width="1.28515625" style="54" customWidth="1"/>
    <col min="14" max="14" width="13" style="54" customWidth="1"/>
    <col min="15" max="15" width="1.28515625" style="54" customWidth="1"/>
    <col min="16" max="16" width="13" style="54" customWidth="1"/>
    <col min="17" max="17" width="1.28515625" style="54" customWidth="1"/>
    <col min="18" max="18" width="20.7109375" style="54" bestFit="1" customWidth="1"/>
    <col min="19" max="19" width="1.28515625" style="54" customWidth="1"/>
    <col min="20" max="20" width="20.7109375" style="54" bestFit="1" customWidth="1"/>
    <col min="21" max="21" width="1.28515625" style="54" customWidth="1"/>
    <col min="22" max="22" width="13" style="54" customWidth="1"/>
    <col min="23" max="23" width="1.28515625" style="54" customWidth="1"/>
    <col min="24" max="24" width="18.5703125" style="54" customWidth="1"/>
    <col min="25" max="25" width="1.28515625" style="54" customWidth="1"/>
    <col min="26" max="26" width="13" style="54" customWidth="1"/>
    <col min="27" max="27" width="1.28515625" style="54" customWidth="1"/>
    <col min="28" max="28" width="18.7109375" style="54" bestFit="1" customWidth="1"/>
    <col min="29" max="29" width="1.28515625" style="54" customWidth="1"/>
    <col min="30" max="30" width="15.5703125" style="54" customWidth="1"/>
    <col min="31" max="31" width="1.28515625" style="12" customWidth="1"/>
    <col min="32" max="32" width="16.7109375" style="54" customWidth="1"/>
    <col min="33" max="33" width="1.28515625" style="54" customWidth="1"/>
    <col min="34" max="34" width="20.7109375" style="54" bestFit="1" customWidth="1"/>
    <col min="35" max="35" width="0.7109375" style="54" customWidth="1"/>
    <col min="36" max="36" width="20.7109375" style="54" bestFit="1" customWidth="1"/>
    <col min="37" max="37" width="1.28515625" style="12" customWidth="1"/>
    <col min="38" max="38" width="13" style="160" customWidth="1"/>
    <col min="39" max="39" width="8.5703125" style="12" customWidth="1"/>
    <col min="40" max="40" width="31.140625" style="12" customWidth="1"/>
    <col min="41" max="41" width="9.140625" style="30"/>
    <col min="42" max="16384" width="9.140625" style="12"/>
  </cols>
  <sheetData>
    <row r="1" spans="1:41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343"/>
      <c r="AK1" s="343"/>
      <c r="AL1" s="343"/>
    </row>
    <row r="2" spans="1:41" ht="30" customHeight="1">
      <c r="A2" s="343" t="s">
        <v>1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  <c r="AH2" s="343"/>
      <c r="AI2" s="343"/>
      <c r="AJ2" s="343"/>
      <c r="AK2" s="343"/>
      <c r="AL2" s="343"/>
    </row>
    <row r="3" spans="1:41" ht="30" customHeight="1">
      <c r="A3" s="343" t="s">
        <v>295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  <c r="AJ3" s="343"/>
      <c r="AK3" s="343"/>
      <c r="AL3" s="343"/>
      <c r="AN3" s="71"/>
    </row>
    <row r="4" spans="1:41" s="13" customFormat="1" ht="30" customHeight="1">
      <c r="A4" s="342" t="s">
        <v>149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  <c r="AH4" s="342"/>
      <c r="AI4" s="342"/>
      <c r="AJ4" s="342"/>
      <c r="AK4" s="342"/>
      <c r="AL4" s="342"/>
      <c r="AO4" s="44"/>
    </row>
    <row r="5" spans="1:41" ht="30" customHeight="1">
      <c r="A5" s="344" t="s">
        <v>29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52" t="s">
        <v>275</v>
      </c>
      <c r="Q5" s="352"/>
      <c r="R5" s="352"/>
      <c r="S5" s="352"/>
      <c r="T5" s="352"/>
      <c r="V5" s="353" t="s">
        <v>2</v>
      </c>
      <c r="W5" s="353"/>
      <c r="X5" s="353"/>
      <c r="Y5" s="353"/>
      <c r="Z5" s="353"/>
      <c r="AA5" s="353"/>
      <c r="AB5" s="353"/>
      <c r="AD5" s="344" t="s">
        <v>296</v>
      </c>
      <c r="AE5" s="344"/>
      <c r="AF5" s="344"/>
      <c r="AG5" s="344"/>
      <c r="AH5" s="344"/>
      <c r="AI5" s="344"/>
      <c r="AJ5" s="344"/>
      <c r="AK5" s="344"/>
      <c r="AL5" s="344"/>
    </row>
    <row r="6" spans="1:41" ht="30" customHeight="1">
      <c r="A6" s="26"/>
      <c r="B6" s="26"/>
      <c r="C6" s="26"/>
      <c r="D6" s="357" t="s">
        <v>31</v>
      </c>
      <c r="E6" s="80"/>
      <c r="F6" s="357" t="s">
        <v>32</v>
      </c>
      <c r="G6" s="80"/>
      <c r="H6" s="357" t="s">
        <v>33</v>
      </c>
      <c r="I6" s="80"/>
      <c r="J6" s="359" t="s">
        <v>34</v>
      </c>
      <c r="K6" s="80"/>
      <c r="L6" s="357" t="s">
        <v>35</v>
      </c>
      <c r="M6" s="80"/>
      <c r="N6" s="359" t="s">
        <v>17</v>
      </c>
      <c r="O6" s="80"/>
      <c r="P6" s="359" t="s">
        <v>6</v>
      </c>
      <c r="Q6" s="80"/>
      <c r="R6" s="359" t="s">
        <v>7</v>
      </c>
      <c r="S6" s="80"/>
      <c r="T6" s="359" t="s">
        <v>8</v>
      </c>
      <c r="V6" s="354" t="s">
        <v>3</v>
      </c>
      <c r="W6" s="354"/>
      <c r="X6" s="354"/>
      <c r="Y6" s="80"/>
      <c r="Z6" s="354" t="s">
        <v>4</v>
      </c>
      <c r="AA6" s="354"/>
      <c r="AB6" s="354"/>
      <c r="AD6" s="80"/>
      <c r="AE6" s="26"/>
      <c r="AF6" s="80"/>
      <c r="AG6" s="80"/>
      <c r="AH6" s="80"/>
      <c r="AI6" s="80"/>
      <c r="AJ6" s="80"/>
      <c r="AK6" s="26"/>
      <c r="AL6" s="158"/>
    </row>
    <row r="7" spans="1:41" ht="40.5" customHeight="1">
      <c r="A7" s="344" t="s">
        <v>30</v>
      </c>
      <c r="B7" s="344"/>
      <c r="D7" s="358"/>
      <c r="F7" s="358"/>
      <c r="H7" s="358"/>
      <c r="J7" s="360"/>
      <c r="L7" s="358"/>
      <c r="N7" s="360"/>
      <c r="P7" s="360"/>
      <c r="R7" s="360"/>
      <c r="T7" s="360"/>
      <c r="V7" s="81" t="s">
        <v>6</v>
      </c>
      <c r="W7" s="80"/>
      <c r="X7" s="81" t="s">
        <v>7</v>
      </c>
      <c r="Z7" s="81" t="s">
        <v>6</v>
      </c>
      <c r="AA7" s="80"/>
      <c r="AB7" s="81" t="s">
        <v>9</v>
      </c>
      <c r="AD7" s="60" t="s">
        <v>6</v>
      </c>
      <c r="AF7" s="166" t="s">
        <v>10</v>
      </c>
      <c r="AH7" s="60" t="s">
        <v>7</v>
      </c>
      <c r="AJ7" s="60" t="s">
        <v>8</v>
      </c>
      <c r="AL7" s="159" t="s">
        <v>11</v>
      </c>
    </row>
    <row r="8" spans="1:41" s="54" customFormat="1" ht="30" customHeight="1">
      <c r="A8" s="355" t="s">
        <v>36</v>
      </c>
      <c r="B8" s="355"/>
      <c r="D8" s="121" t="s">
        <v>37</v>
      </c>
      <c r="E8" s="62"/>
      <c r="F8" s="121" t="s">
        <v>37</v>
      </c>
      <c r="G8" s="62"/>
      <c r="H8" s="121" t="s">
        <v>38</v>
      </c>
      <c r="I8" s="62"/>
      <c r="J8" s="121" t="s">
        <v>39</v>
      </c>
      <c r="L8" s="122">
        <v>0</v>
      </c>
      <c r="M8" s="123"/>
      <c r="N8" s="122">
        <v>0</v>
      </c>
      <c r="P8" s="112">
        <v>621257</v>
      </c>
      <c r="Q8" s="62"/>
      <c r="R8" s="112">
        <v>380542334445</v>
      </c>
      <c r="S8" s="62"/>
      <c r="T8" s="112">
        <v>416042517224</v>
      </c>
      <c r="U8" s="62"/>
      <c r="V8" s="115">
        <v>0</v>
      </c>
      <c r="W8" s="155"/>
      <c r="X8" s="156">
        <v>0</v>
      </c>
      <c r="Y8" s="88"/>
      <c r="Z8" s="115">
        <v>75086</v>
      </c>
      <c r="AA8" s="155"/>
      <c r="AB8" s="115">
        <v>50528784558</v>
      </c>
      <c r="AC8" s="62"/>
      <c r="AD8" s="112">
        <f>P8+V8-Z8</f>
        <v>546171</v>
      </c>
      <c r="AE8" s="62"/>
      <c r="AF8" s="168">
        <v>673770</v>
      </c>
      <c r="AG8" s="62"/>
      <c r="AH8" s="112">
        <v>334549449494</v>
      </c>
      <c r="AI8" s="62"/>
      <c r="AJ8" s="112">
        <v>367926935824</v>
      </c>
      <c r="AK8" s="62"/>
      <c r="AL8" s="89">
        <f t="shared" ref="AL8:AL26" si="0">AJ8/11577330573030</f>
        <v>3.1779945601717992E-2</v>
      </c>
      <c r="AN8" s="97"/>
      <c r="AO8" s="272"/>
    </row>
    <row r="9" spans="1:41" s="54" customFormat="1" ht="30" customHeight="1">
      <c r="A9" s="356" t="s">
        <v>40</v>
      </c>
      <c r="B9" s="356"/>
      <c r="D9" s="124" t="s">
        <v>37</v>
      </c>
      <c r="E9" s="62"/>
      <c r="F9" s="124" t="s">
        <v>37</v>
      </c>
      <c r="G9" s="62"/>
      <c r="H9" s="124" t="s">
        <v>38</v>
      </c>
      <c r="I9" s="62"/>
      <c r="J9" s="124" t="s">
        <v>41</v>
      </c>
      <c r="L9" s="125">
        <v>0</v>
      </c>
      <c r="M9" s="123"/>
      <c r="N9" s="125">
        <v>0</v>
      </c>
      <c r="P9" s="113">
        <v>660162</v>
      </c>
      <c r="Q9" s="62"/>
      <c r="R9" s="113">
        <v>368366251148</v>
      </c>
      <c r="S9" s="62"/>
      <c r="T9" s="113">
        <v>411734415209</v>
      </c>
      <c r="U9" s="62"/>
      <c r="V9" s="156">
        <v>5000</v>
      </c>
      <c r="W9" s="155"/>
      <c r="X9" s="156">
        <v>3110663704</v>
      </c>
      <c r="Y9" s="88"/>
      <c r="Z9" s="156">
        <v>20562</v>
      </c>
      <c r="AA9" s="155"/>
      <c r="AB9" s="156">
        <v>12791812022</v>
      </c>
      <c r="AC9" s="62"/>
      <c r="AD9" s="113">
        <f t="shared" ref="AD9:AD26" si="1">P9+V9-Z9</f>
        <v>644600</v>
      </c>
      <c r="AE9" s="62"/>
      <c r="AF9" s="271">
        <v>624990</v>
      </c>
      <c r="AG9" s="62"/>
      <c r="AH9" s="113">
        <v>359997716934</v>
      </c>
      <c r="AI9" s="62"/>
      <c r="AJ9" s="113">
        <v>402795534075</v>
      </c>
      <c r="AK9" s="62"/>
      <c r="AL9" s="89">
        <f t="shared" si="0"/>
        <v>3.4791745086154263E-2</v>
      </c>
      <c r="AN9" s="97"/>
      <c r="AO9" s="272"/>
    </row>
    <row r="10" spans="1:41" s="54" customFormat="1" ht="30" customHeight="1">
      <c r="A10" s="356" t="s">
        <v>42</v>
      </c>
      <c r="B10" s="356"/>
      <c r="D10" s="124" t="s">
        <v>37</v>
      </c>
      <c r="E10" s="62"/>
      <c r="F10" s="124" t="s">
        <v>37</v>
      </c>
      <c r="G10" s="62"/>
      <c r="H10" s="124" t="s">
        <v>43</v>
      </c>
      <c r="I10" s="62"/>
      <c r="J10" s="124" t="s">
        <v>44</v>
      </c>
      <c r="L10" s="125">
        <v>0</v>
      </c>
      <c r="M10" s="123"/>
      <c r="N10" s="125">
        <v>0</v>
      </c>
      <c r="P10" s="113">
        <v>205088</v>
      </c>
      <c r="Q10" s="62"/>
      <c r="R10" s="113">
        <v>131995465347</v>
      </c>
      <c r="S10" s="62"/>
      <c r="T10" s="113">
        <v>149586629388</v>
      </c>
      <c r="U10" s="62"/>
      <c r="V10" s="156">
        <v>0</v>
      </c>
      <c r="W10" s="155"/>
      <c r="X10" s="156">
        <v>0</v>
      </c>
      <c r="Y10" s="88"/>
      <c r="Z10" s="156">
        <v>21010</v>
      </c>
      <c r="AA10" s="155"/>
      <c r="AB10" s="156">
        <v>15575511718</v>
      </c>
      <c r="AC10" s="62"/>
      <c r="AD10" s="113">
        <f t="shared" si="1"/>
        <v>184078</v>
      </c>
      <c r="AE10" s="62"/>
      <c r="AF10" s="271">
        <v>744930</v>
      </c>
      <c r="AG10" s="62"/>
      <c r="AH10" s="113">
        <v>118473344467</v>
      </c>
      <c r="AI10" s="62"/>
      <c r="AJ10" s="113">
        <v>137100370593</v>
      </c>
      <c r="AK10" s="62"/>
      <c r="AL10" s="89">
        <f t="shared" si="0"/>
        <v>1.1842140096818391E-2</v>
      </c>
      <c r="AN10" s="97"/>
      <c r="AO10" s="272"/>
    </row>
    <row r="11" spans="1:41" s="54" customFormat="1" ht="30" customHeight="1">
      <c r="A11" s="356" t="s">
        <v>64</v>
      </c>
      <c r="B11" s="356"/>
      <c r="D11" s="124" t="s">
        <v>37</v>
      </c>
      <c r="E11" s="62"/>
      <c r="F11" s="124" t="s">
        <v>37</v>
      </c>
      <c r="G11" s="62"/>
      <c r="H11" s="124" t="s">
        <v>38</v>
      </c>
      <c r="I11" s="62"/>
      <c r="J11" s="124" t="s">
        <v>65</v>
      </c>
      <c r="L11" s="125">
        <v>0</v>
      </c>
      <c r="M11" s="123"/>
      <c r="N11" s="125">
        <v>0</v>
      </c>
      <c r="P11" s="113">
        <v>567234</v>
      </c>
      <c r="Q11" s="62"/>
      <c r="R11" s="113">
        <v>333304195379</v>
      </c>
      <c r="S11" s="62"/>
      <c r="T11" s="113">
        <v>359271936817</v>
      </c>
      <c r="U11" s="62"/>
      <c r="V11" s="156">
        <v>0</v>
      </c>
      <c r="W11" s="155"/>
      <c r="X11" s="156">
        <v>0</v>
      </c>
      <c r="Y11" s="88"/>
      <c r="Z11" s="156">
        <v>76343</v>
      </c>
      <c r="AA11" s="155"/>
      <c r="AB11" s="156">
        <v>48586556007</v>
      </c>
      <c r="AC11" s="62"/>
      <c r="AD11" s="113">
        <f t="shared" si="1"/>
        <v>490891</v>
      </c>
      <c r="AE11" s="62"/>
      <c r="AF11" s="271">
        <v>645490</v>
      </c>
      <c r="AG11" s="62"/>
      <c r="AH11" s="113">
        <v>288445385457</v>
      </c>
      <c r="AI11" s="62"/>
      <c r="AJ11" s="113">
        <v>316807799767</v>
      </c>
      <c r="AK11" s="62"/>
      <c r="AL11" s="89">
        <f t="shared" si="0"/>
        <v>2.736449458435785E-2</v>
      </c>
      <c r="AN11" s="97"/>
      <c r="AO11" s="272"/>
    </row>
    <row r="12" spans="1:41" s="54" customFormat="1" ht="30" customHeight="1">
      <c r="A12" s="356" t="s">
        <v>45</v>
      </c>
      <c r="B12" s="356"/>
      <c r="D12" s="124" t="s">
        <v>37</v>
      </c>
      <c r="E12" s="62"/>
      <c r="F12" s="124" t="s">
        <v>37</v>
      </c>
      <c r="G12" s="62"/>
      <c r="H12" s="124" t="s">
        <v>43</v>
      </c>
      <c r="I12" s="62"/>
      <c r="J12" s="124" t="s">
        <v>46</v>
      </c>
      <c r="L12" s="125">
        <v>0</v>
      </c>
      <c r="M12" s="123"/>
      <c r="N12" s="125">
        <v>0</v>
      </c>
      <c r="P12" s="113">
        <v>193096</v>
      </c>
      <c r="Q12" s="62"/>
      <c r="R12" s="113">
        <v>111089659159</v>
      </c>
      <c r="S12" s="62"/>
      <c r="T12" s="113">
        <v>121531900350</v>
      </c>
      <c r="U12" s="62"/>
      <c r="V12" s="156">
        <v>0</v>
      </c>
      <c r="W12" s="155"/>
      <c r="X12" s="156">
        <v>0</v>
      </c>
      <c r="Y12" s="88"/>
      <c r="Z12" s="156">
        <v>39424</v>
      </c>
      <c r="AA12" s="155"/>
      <c r="AB12" s="156">
        <v>25209074238</v>
      </c>
      <c r="AC12" s="62"/>
      <c r="AD12" s="113">
        <f t="shared" si="1"/>
        <v>153672</v>
      </c>
      <c r="AE12" s="62"/>
      <c r="AF12" s="271">
        <v>637000</v>
      </c>
      <c r="AG12" s="62"/>
      <c r="AH12" s="113">
        <v>88408719508</v>
      </c>
      <c r="AI12" s="62"/>
      <c r="AJ12" s="113">
        <v>97871321607</v>
      </c>
      <c r="AK12" s="62"/>
      <c r="AL12" s="89">
        <f t="shared" si="0"/>
        <v>8.4537036400253087E-3</v>
      </c>
      <c r="AN12" s="97"/>
      <c r="AO12" s="272"/>
    </row>
    <row r="13" spans="1:41" s="54" customFormat="1" ht="30" customHeight="1">
      <c r="A13" s="356" t="s">
        <v>200</v>
      </c>
      <c r="B13" s="356"/>
      <c r="C13" s="273"/>
      <c r="D13" s="124" t="s">
        <v>37</v>
      </c>
      <c r="E13" s="62"/>
      <c r="F13" s="124" t="s">
        <v>37</v>
      </c>
      <c r="G13" s="62"/>
      <c r="H13" s="124" t="s">
        <v>126</v>
      </c>
      <c r="I13" s="62"/>
      <c r="J13" s="124" t="s">
        <v>201</v>
      </c>
      <c r="L13" s="125">
        <v>0</v>
      </c>
      <c r="M13" s="123"/>
      <c r="N13" s="125">
        <v>0</v>
      </c>
      <c r="P13" s="113">
        <v>38010</v>
      </c>
      <c r="Q13" s="62"/>
      <c r="R13" s="113">
        <v>29574895192</v>
      </c>
      <c r="S13" s="62"/>
      <c r="T13" s="113">
        <v>32492659638</v>
      </c>
      <c r="U13" s="62"/>
      <c r="V13" s="156">
        <v>0</v>
      </c>
      <c r="W13" s="155"/>
      <c r="X13" s="156">
        <v>0</v>
      </c>
      <c r="Y13" s="88"/>
      <c r="Z13" s="156">
        <v>38010</v>
      </c>
      <c r="AA13" s="155"/>
      <c r="AB13" s="156">
        <v>33002091637</v>
      </c>
      <c r="AC13" s="62"/>
      <c r="AD13" s="113">
        <f t="shared" si="1"/>
        <v>0</v>
      </c>
      <c r="AE13" s="62"/>
      <c r="AF13" s="271">
        <v>0</v>
      </c>
      <c r="AG13" s="62"/>
      <c r="AH13" s="113">
        <v>0</v>
      </c>
      <c r="AI13" s="62"/>
      <c r="AJ13" s="113">
        <v>0</v>
      </c>
      <c r="AK13" s="62"/>
      <c r="AL13" s="89">
        <f t="shared" si="0"/>
        <v>0</v>
      </c>
      <c r="AN13" s="97"/>
      <c r="AO13" s="272"/>
    </row>
    <row r="14" spans="1:41" s="54" customFormat="1" ht="30" customHeight="1">
      <c r="A14" s="356" t="s">
        <v>47</v>
      </c>
      <c r="B14" s="356"/>
      <c r="D14" s="124" t="s">
        <v>37</v>
      </c>
      <c r="E14" s="62"/>
      <c r="F14" s="124" t="s">
        <v>37</v>
      </c>
      <c r="G14" s="62"/>
      <c r="H14" s="124" t="s">
        <v>48</v>
      </c>
      <c r="I14" s="62"/>
      <c r="J14" s="124" t="s">
        <v>49</v>
      </c>
      <c r="L14" s="125">
        <v>0.23</v>
      </c>
      <c r="M14" s="123"/>
      <c r="N14" s="125">
        <v>0.23</v>
      </c>
      <c r="P14" s="113">
        <v>500000</v>
      </c>
      <c r="Q14" s="62"/>
      <c r="R14" s="113">
        <v>500000000000</v>
      </c>
      <c r="S14" s="62"/>
      <c r="T14" s="113">
        <v>499909375000</v>
      </c>
      <c r="U14" s="62"/>
      <c r="V14" s="156">
        <v>0</v>
      </c>
      <c r="W14" s="155"/>
      <c r="X14" s="156">
        <v>0</v>
      </c>
      <c r="Y14" s="88"/>
      <c r="Z14" s="156">
        <v>500000</v>
      </c>
      <c r="AA14" s="155"/>
      <c r="AB14" s="156">
        <v>499921875000</v>
      </c>
      <c r="AC14" s="62"/>
      <c r="AD14" s="113">
        <f t="shared" si="1"/>
        <v>0</v>
      </c>
      <c r="AE14" s="62"/>
      <c r="AF14" s="271">
        <v>0</v>
      </c>
      <c r="AG14" s="62"/>
      <c r="AH14" s="113">
        <v>0</v>
      </c>
      <c r="AI14" s="62"/>
      <c r="AJ14" s="113">
        <v>0</v>
      </c>
      <c r="AK14" s="62"/>
      <c r="AL14" s="89">
        <f t="shared" si="0"/>
        <v>0</v>
      </c>
      <c r="AN14" s="97"/>
      <c r="AO14" s="272"/>
    </row>
    <row r="15" spans="1:41" s="54" customFormat="1" ht="30" customHeight="1">
      <c r="A15" s="356" t="s">
        <v>50</v>
      </c>
      <c r="B15" s="356"/>
      <c r="D15" s="124" t="s">
        <v>37</v>
      </c>
      <c r="E15" s="62"/>
      <c r="F15" s="124" t="s">
        <v>37</v>
      </c>
      <c r="G15" s="62"/>
      <c r="H15" s="124" t="s">
        <v>51</v>
      </c>
      <c r="I15" s="62"/>
      <c r="J15" s="124" t="s">
        <v>52</v>
      </c>
      <c r="L15" s="125">
        <v>0.23</v>
      </c>
      <c r="M15" s="123"/>
      <c r="N15" s="125">
        <v>0.23</v>
      </c>
      <c r="P15" s="113">
        <v>450000</v>
      </c>
      <c r="Q15" s="62"/>
      <c r="R15" s="113">
        <v>450119595536</v>
      </c>
      <c r="S15" s="62"/>
      <c r="T15" s="113">
        <v>449918437500</v>
      </c>
      <c r="U15" s="62"/>
      <c r="V15" s="156">
        <v>0</v>
      </c>
      <c r="W15" s="155"/>
      <c r="X15" s="156">
        <v>0</v>
      </c>
      <c r="Y15" s="88"/>
      <c r="Z15" s="156">
        <v>0</v>
      </c>
      <c r="AA15" s="155"/>
      <c r="AB15" s="156">
        <v>0</v>
      </c>
      <c r="AC15" s="62"/>
      <c r="AD15" s="113">
        <f t="shared" si="1"/>
        <v>450000</v>
      </c>
      <c r="AE15" s="62"/>
      <c r="AF15" s="271">
        <v>1000000</v>
      </c>
      <c r="AG15" s="62"/>
      <c r="AH15" s="113">
        <v>450119595536</v>
      </c>
      <c r="AI15" s="62"/>
      <c r="AJ15" s="113">
        <v>449918437500</v>
      </c>
      <c r="AK15" s="62"/>
      <c r="AL15" s="89">
        <f t="shared" si="0"/>
        <v>3.8862018723738324E-2</v>
      </c>
      <c r="AN15" s="97"/>
      <c r="AO15" s="272"/>
    </row>
    <row r="16" spans="1:41" s="54" customFormat="1" ht="30" customHeight="1">
      <c r="A16" s="356" t="s">
        <v>55</v>
      </c>
      <c r="B16" s="356"/>
      <c r="D16" s="124" t="s">
        <v>37</v>
      </c>
      <c r="E16" s="62"/>
      <c r="F16" s="124" t="s">
        <v>37</v>
      </c>
      <c r="G16" s="62"/>
      <c r="H16" s="124" t="s">
        <v>56</v>
      </c>
      <c r="I16" s="62"/>
      <c r="J16" s="124" t="s">
        <v>57</v>
      </c>
      <c r="L16" s="126">
        <v>0.20499999999999999</v>
      </c>
      <c r="M16" s="127"/>
      <c r="N16" s="126">
        <v>0.20499999999999999</v>
      </c>
      <c r="P16" s="113">
        <v>95000</v>
      </c>
      <c r="Q16" s="62"/>
      <c r="R16" s="113">
        <v>89772579934</v>
      </c>
      <c r="S16" s="62"/>
      <c r="T16" s="113">
        <v>90960260464</v>
      </c>
      <c r="U16" s="62"/>
      <c r="V16" s="156">
        <v>0</v>
      </c>
      <c r="W16" s="155"/>
      <c r="X16" s="156">
        <v>0</v>
      </c>
      <c r="Y16" s="88"/>
      <c r="Z16" s="156">
        <v>0</v>
      </c>
      <c r="AA16" s="155"/>
      <c r="AB16" s="156">
        <v>0</v>
      </c>
      <c r="AC16" s="62"/>
      <c r="AD16" s="113">
        <f t="shared" si="1"/>
        <v>95000</v>
      </c>
      <c r="AE16" s="62"/>
      <c r="AF16" s="271">
        <v>964860</v>
      </c>
      <c r="AG16" s="62"/>
      <c r="AH16" s="113">
        <v>89772579934</v>
      </c>
      <c r="AI16" s="62"/>
      <c r="AJ16" s="113">
        <v>91645086317</v>
      </c>
      <c r="AK16" s="62"/>
      <c r="AL16" s="89">
        <f t="shared" si="0"/>
        <v>7.9159082258989863E-3</v>
      </c>
      <c r="AN16" s="97"/>
      <c r="AO16" s="272"/>
    </row>
    <row r="17" spans="1:41" s="54" customFormat="1" ht="30" customHeight="1">
      <c r="A17" s="356" t="s">
        <v>59</v>
      </c>
      <c r="B17" s="356"/>
      <c r="D17" s="124" t="s">
        <v>37</v>
      </c>
      <c r="E17" s="62"/>
      <c r="F17" s="124" t="s">
        <v>37</v>
      </c>
      <c r="G17" s="62"/>
      <c r="H17" s="124" t="s">
        <v>58</v>
      </c>
      <c r="I17" s="62"/>
      <c r="J17" s="124" t="s">
        <v>60</v>
      </c>
      <c r="L17" s="126">
        <v>0.20499999999999999</v>
      </c>
      <c r="M17" s="127"/>
      <c r="N17" s="126">
        <v>0.20499999999999999</v>
      </c>
      <c r="P17" s="113">
        <v>41340</v>
      </c>
      <c r="Q17" s="62"/>
      <c r="R17" s="113">
        <v>38781880800</v>
      </c>
      <c r="S17" s="62"/>
      <c r="T17" s="113">
        <v>38999287098</v>
      </c>
      <c r="U17" s="62"/>
      <c r="V17" s="156">
        <v>0</v>
      </c>
      <c r="W17" s="155"/>
      <c r="X17" s="156">
        <v>0</v>
      </c>
      <c r="Y17" s="88"/>
      <c r="Z17" s="156">
        <v>0</v>
      </c>
      <c r="AA17" s="155"/>
      <c r="AB17" s="156">
        <v>0</v>
      </c>
      <c r="AC17" s="62"/>
      <c r="AD17" s="113">
        <f t="shared" si="1"/>
        <v>41340</v>
      </c>
      <c r="AE17" s="62"/>
      <c r="AF17" s="271">
        <v>943550</v>
      </c>
      <c r="AG17" s="62"/>
      <c r="AH17" s="113">
        <v>38781880800</v>
      </c>
      <c r="AI17" s="62"/>
      <c r="AJ17" s="113">
        <v>38999287098</v>
      </c>
      <c r="AK17" s="62"/>
      <c r="AL17" s="89">
        <f t="shared" si="0"/>
        <v>3.3685906135263069E-3</v>
      </c>
      <c r="AN17" s="97"/>
      <c r="AO17" s="272"/>
    </row>
    <row r="18" spans="1:41" s="54" customFormat="1" ht="30" customHeight="1">
      <c r="A18" s="356" t="s">
        <v>61</v>
      </c>
      <c r="B18" s="356"/>
      <c r="D18" s="124" t="s">
        <v>37</v>
      </c>
      <c r="E18" s="62"/>
      <c r="F18" s="124" t="s">
        <v>37</v>
      </c>
      <c r="G18" s="62"/>
      <c r="H18" s="124" t="s">
        <v>62</v>
      </c>
      <c r="I18" s="62"/>
      <c r="J18" s="124" t="s">
        <v>63</v>
      </c>
      <c r="L18" s="125">
        <v>0.23</v>
      </c>
      <c r="M18" s="123"/>
      <c r="N18" s="125">
        <v>0.23</v>
      </c>
      <c r="P18" s="113">
        <v>200000</v>
      </c>
      <c r="Q18" s="62"/>
      <c r="R18" s="113">
        <v>200000000000</v>
      </c>
      <c r="S18" s="62"/>
      <c r="T18" s="113">
        <v>199963750000</v>
      </c>
      <c r="U18" s="62"/>
      <c r="V18" s="156">
        <v>0</v>
      </c>
      <c r="W18" s="155"/>
      <c r="X18" s="156">
        <v>0</v>
      </c>
      <c r="Y18" s="88"/>
      <c r="Z18" s="156">
        <v>0</v>
      </c>
      <c r="AA18" s="155"/>
      <c r="AB18" s="156">
        <v>0</v>
      </c>
      <c r="AC18" s="62"/>
      <c r="AD18" s="113">
        <f t="shared" si="1"/>
        <v>200000</v>
      </c>
      <c r="AE18" s="62"/>
      <c r="AF18" s="271">
        <v>1000000</v>
      </c>
      <c r="AG18" s="62"/>
      <c r="AH18" s="113">
        <v>200000000000</v>
      </c>
      <c r="AI18" s="62"/>
      <c r="AJ18" s="113">
        <v>199963750000</v>
      </c>
      <c r="AK18" s="62"/>
      <c r="AL18" s="89">
        <f t="shared" si="0"/>
        <v>1.7272008321661477E-2</v>
      </c>
      <c r="AN18" s="97"/>
      <c r="AO18" s="272"/>
    </row>
    <row r="19" spans="1:41" s="54" customFormat="1" ht="30" customHeight="1">
      <c r="A19" s="356" t="s">
        <v>146</v>
      </c>
      <c r="B19" s="356"/>
      <c r="D19" s="124" t="s">
        <v>37</v>
      </c>
      <c r="E19" s="62"/>
      <c r="F19" s="124" t="s">
        <v>37</v>
      </c>
      <c r="G19" s="62"/>
      <c r="H19" s="124" t="s">
        <v>147</v>
      </c>
      <c r="I19" s="62"/>
      <c r="J19" s="124" t="s">
        <v>148</v>
      </c>
      <c r="L19" s="125">
        <v>0</v>
      </c>
      <c r="M19" s="123"/>
      <c r="N19" s="125">
        <v>0</v>
      </c>
      <c r="P19" s="113">
        <v>657910</v>
      </c>
      <c r="Q19" s="62"/>
      <c r="R19" s="113">
        <v>361799540063</v>
      </c>
      <c r="S19" s="62"/>
      <c r="T19" s="113">
        <v>403620406539</v>
      </c>
      <c r="U19" s="62"/>
      <c r="V19" s="156">
        <v>0</v>
      </c>
      <c r="W19" s="155"/>
      <c r="X19" s="156">
        <v>0</v>
      </c>
      <c r="Y19" s="88"/>
      <c r="Z19" s="156">
        <v>40382</v>
      </c>
      <c r="AA19" s="155"/>
      <c r="AB19" s="156">
        <v>24797070732</v>
      </c>
      <c r="AC19" s="62"/>
      <c r="AD19" s="113">
        <f t="shared" si="1"/>
        <v>617528</v>
      </c>
      <c r="AE19" s="62"/>
      <c r="AF19" s="271">
        <v>609980</v>
      </c>
      <c r="AG19" s="62"/>
      <c r="AH19" s="113">
        <v>339592567945</v>
      </c>
      <c r="AI19" s="62"/>
      <c r="AJ19" s="113">
        <v>376611456239</v>
      </c>
      <c r="AK19" s="62"/>
      <c r="AL19" s="89">
        <f t="shared" si="0"/>
        <v>3.2530077107440998E-2</v>
      </c>
      <c r="AN19" s="97"/>
      <c r="AO19" s="272"/>
    </row>
    <row r="20" spans="1:41" s="54" customFormat="1" ht="30" customHeight="1">
      <c r="A20" s="356" t="s">
        <v>169</v>
      </c>
      <c r="B20" s="356"/>
      <c r="D20" s="124" t="s">
        <v>37</v>
      </c>
      <c r="E20" s="62"/>
      <c r="F20" s="124" t="s">
        <v>37</v>
      </c>
      <c r="G20" s="62"/>
      <c r="H20" s="124" t="s">
        <v>173</v>
      </c>
      <c r="I20" s="62"/>
      <c r="J20" s="124" t="s">
        <v>166</v>
      </c>
      <c r="L20" s="125">
        <v>0.23</v>
      </c>
      <c r="M20" s="123"/>
      <c r="N20" s="125">
        <v>0.23</v>
      </c>
      <c r="P20" s="113">
        <v>500000</v>
      </c>
      <c r="Q20" s="62"/>
      <c r="R20" s="113">
        <v>500000000000</v>
      </c>
      <c r="S20" s="62"/>
      <c r="T20" s="113">
        <v>499909375000</v>
      </c>
      <c r="U20" s="62"/>
      <c r="V20" s="156">
        <v>0</v>
      </c>
      <c r="W20" s="155"/>
      <c r="X20" s="156">
        <v>0</v>
      </c>
      <c r="Y20" s="88"/>
      <c r="Z20" s="156">
        <v>0</v>
      </c>
      <c r="AA20" s="155"/>
      <c r="AB20" s="156">
        <v>0</v>
      </c>
      <c r="AC20" s="62"/>
      <c r="AD20" s="113">
        <f t="shared" si="1"/>
        <v>500000</v>
      </c>
      <c r="AE20" s="62"/>
      <c r="AF20" s="271">
        <v>1000000</v>
      </c>
      <c r="AG20" s="117"/>
      <c r="AH20" s="113">
        <v>500000000000</v>
      </c>
      <c r="AI20" s="117"/>
      <c r="AJ20" s="116">
        <v>499909375000</v>
      </c>
      <c r="AK20" s="62"/>
      <c r="AL20" s="89">
        <f t="shared" si="0"/>
        <v>4.3180020804153695E-2</v>
      </c>
      <c r="AN20" s="97"/>
      <c r="AO20" s="272"/>
    </row>
    <row r="21" spans="1:41" s="54" customFormat="1" ht="30" customHeight="1">
      <c r="A21" s="361" t="s">
        <v>279</v>
      </c>
      <c r="B21" s="361"/>
      <c r="D21" s="124" t="s">
        <v>37</v>
      </c>
      <c r="E21" s="62"/>
      <c r="F21" s="124" t="s">
        <v>37</v>
      </c>
      <c r="G21" s="62"/>
      <c r="H21" s="124" t="s">
        <v>280</v>
      </c>
      <c r="I21" s="62"/>
      <c r="J21" s="124" t="s">
        <v>281</v>
      </c>
      <c r="L21" s="125">
        <v>0.23</v>
      </c>
      <c r="M21" s="123"/>
      <c r="N21" s="125">
        <v>0.23</v>
      </c>
      <c r="P21" s="113">
        <v>600000</v>
      </c>
      <c r="Q21" s="62"/>
      <c r="R21" s="113">
        <v>570020000000</v>
      </c>
      <c r="S21" s="62"/>
      <c r="T21" s="113">
        <v>519325855125</v>
      </c>
      <c r="U21" s="62"/>
      <c r="V21" s="156">
        <v>20</v>
      </c>
      <c r="W21" s="155"/>
      <c r="X21" s="156">
        <v>18179960</v>
      </c>
      <c r="Y21" s="88"/>
      <c r="Z21" s="156">
        <v>20</v>
      </c>
      <c r="AA21" s="155"/>
      <c r="AB21" s="156">
        <v>17370856</v>
      </c>
      <c r="AC21" s="62"/>
      <c r="AD21" s="113">
        <f t="shared" si="1"/>
        <v>600000</v>
      </c>
      <c r="AE21" s="62"/>
      <c r="AF21" s="271">
        <v>953240</v>
      </c>
      <c r="AG21" s="117"/>
      <c r="AH21" s="113">
        <v>570019179307</v>
      </c>
      <c r="AI21" s="117"/>
      <c r="AJ21" s="116">
        <v>571840335150</v>
      </c>
      <c r="AK21" s="62"/>
      <c r="AL21" s="89">
        <f t="shared" si="0"/>
        <v>4.939310763762176E-2</v>
      </c>
      <c r="AN21" s="97"/>
      <c r="AO21" s="272"/>
    </row>
    <row r="22" spans="1:41" ht="30" customHeight="1">
      <c r="A22" s="356" t="s">
        <v>167</v>
      </c>
      <c r="B22" s="356"/>
      <c r="D22" s="124" t="s">
        <v>172</v>
      </c>
      <c r="E22" s="62"/>
      <c r="F22" s="124" t="s">
        <v>172</v>
      </c>
      <c r="G22" s="62"/>
      <c r="H22" s="124" t="s">
        <v>179</v>
      </c>
      <c r="I22" s="62"/>
      <c r="J22" s="124" t="s">
        <v>168</v>
      </c>
      <c r="L22" s="124">
        <v>20.5</v>
      </c>
      <c r="M22" s="123"/>
      <c r="N22" s="124">
        <v>20.5</v>
      </c>
      <c r="P22" s="113">
        <v>500000</v>
      </c>
      <c r="Q22" s="62"/>
      <c r="R22" s="113">
        <v>500000000000</v>
      </c>
      <c r="S22" s="62"/>
      <c r="T22" s="113">
        <v>500000000000</v>
      </c>
      <c r="U22" s="62"/>
      <c r="V22" s="156">
        <v>0</v>
      </c>
      <c r="W22" s="155"/>
      <c r="X22" s="156">
        <v>0</v>
      </c>
      <c r="Y22" s="88"/>
      <c r="Z22" s="156">
        <v>0</v>
      </c>
      <c r="AA22" s="155"/>
      <c r="AB22" s="156">
        <v>0</v>
      </c>
      <c r="AC22" s="62"/>
      <c r="AD22" s="113">
        <f t="shared" si="1"/>
        <v>500000</v>
      </c>
      <c r="AE22" s="14"/>
      <c r="AF22" s="271">
        <v>1000000</v>
      </c>
      <c r="AG22" s="62"/>
      <c r="AH22" s="113">
        <v>500000000000</v>
      </c>
      <c r="AI22" s="62"/>
      <c r="AJ22" s="113">
        <v>500000000000</v>
      </c>
      <c r="AK22" s="14"/>
      <c r="AL22" s="89">
        <f t="shared" si="0"/>
        <v>4.3187848601712757E-2</v>
      </c>
      <c r="AN22" s="99"/>
    </row>
    <row r="23" spans="1:41" ht="30" customHeight="1">
      <c r="A23" s="356" t="s">
        <v>233</v>
      </c>
      <c r="B23" s="356"/>
      <c r="D23" s="124" t="s">
        <v>37</v>
      </c>
      <c r="E23" s="62"/>
      <c r="F23" s="124" t="s">
        <v>37</v>
      </c>
      <c r="G23" s="62"/>
      <c r="H23" s="124" t="s">
        <v>220</v>
      </c>
      <c r="I23" s="62"/>
      <c r="J23" s="124" t="s">
        <v>234</v>
      </c>
      <c r="L23" s="125">
        <v>0.23</v>
      </c>
      <c r="M23" s="123"/>
      <c r="N23" s="125">
        <v>0.23</v>
      </c>
      <c r="P23" s="113">
        <v>715971</v>
      </c>
      <c r="Q23" s="62"/>
      <c r="R23" s="113">
        <v>681266280802</v>
      </c>
      <c r="S23" s="62"/>
      <c r="T23" s="113">
        <v>676146402356</v>
      </c>
      <c r="U23" s="62"/>
      <c r="V23" s="156">
        <v>0</v>
      </c>
      <c r="W23" s="155"/>
      <c r="X23" s="156">
        <v>0</v>
      </c>
      <c r="Y23" s="88"/>
      <c r="Z23" s="156">
        <v>0</v>
      </c>
      <c r="AA23" s="155"/>
      <c r="AB23" s="156">
        <v>0</v>
      </c>
      <c r="AC23" s="62"/>
      <c r="AD23" s="113">
        <f t="shared" si="1"/>
        <v>715971</v>
      </c>
      <c r="AE23" s="14"/>
      <c r="AF23" s="271">
        <v>959530</v>
      </c>
      <c r="AG23" s="62"/>
      <c r="AH23" s="113">
        <v>681266280802</v>
      </c>
      <c r="AI23" s="62"/>
      <c r="AJ23" s="113">
        <v>686871135668</v>
      </c>
      <c r="AK23" s="14"/>
      <c r="AL23" s="89">
        <f t="shared" si="0"/>
        <v>5.9328973232232171E-2</v>
      </c>
      <c r="AN23" s="99"/>
    </row>
    <row r="24" spans="1:41" s="54" customFormat="1" ht="30" customHeight="1">
      <c r="A24" s="356" t="s">
        <v>171</v>
      </c>
      <c r="B24" s="356"/>
      <c r="D24" s="124" t="s">
        <v>37</v>
      </c>
      <c r="E24" s="62"/>
      <c r="F24" s="124" t="s">
        <v>37</v>
      </c>
      <c r="G24" s="62"/>
      <c r="H24" s="124" t="s">
        <v>126</v>
      </c>
      <c r="I24" s="62"/>
      <c r="J24" s="124" t="s">
        <v>174</v>
      </c>
      <c r="L24" s="125">
        <v>0</v>
      </c>
      <c r="M24" s="123"/>
      <c r="N24" s="125">
        <v>0</v>
      </c>
      <c r="P24" s="113">
        <v>106610</v>
      </c>
      <c r="Q24" s="62"/>
      <c r="R24" s="113">
        <v>76363677470</v>
      </c>
      <c r="S24" s="62"/>
      <c r="T24" s="113">
        <v>84816333453</v>
      </c>
      <c r="U24" s="62"/>
      <c r="V24" s="156">
        <v>0</v>
      </c>
      <c r="W24" s="155"/>
      <c r="X24" s="156">
        <v>0</v>
      </c>
      <c r="Y24" s="88"/>
      <c r="Z24" s="156">
        <v>106610</v>
      </c>
      <c r="AA24" s="155"/>
      <c r="AB24" s="156">
        <v>85912165606</v>
      </c>
      <c r="AC24" s="62"/>
      <c r="AD24" s="113">
        <f t="shared" si="1"/>
        <v>0</v>
      </c>
      <c r="AE24" s="62"/>
      <c r="AF24" s="271">
        <v>0</v>
      </c>
      <c r="AG24" s="62"/>
      <c r="AH24" s="113">
        <v>0</v>
      </c>
      <c r="AI24" s="62"/>
      <c r="AJ24" s="113">
        <v>0</v>
      </c>
      <c r="AK24" s="62"/>
      <c r="AL24" s="89">
        <f t="shared" si="0"/>
        <v>0</v>
      </c>
      <c r="AN24" s="97"/>
      <c r="AO24" s="272"/>
    </row>
    <row r="25" spans="1:41" s="54" customFormat="1" ht="30" customHeight="1">
      <c r="A25" s="356" t="s">
        <v>300</v>
      </c>
      <c r="B25" s="356"/>
      <c r="D25" s="124" t="s">
        <v>37</v>
      </c>
      <c r="E25" s="62"/>
      <c r="F25" s="124" t="s">
        <v>37</v>
      </c>
      <c r="G25" s="62"/>
      <c r="H25" s="124" t="s">
        <v>301</v>
      </c>
      <c r="I25" s="62"/>
      <c r="J25" s="124" t="s">
        <v>302</v>
      </c>
      <c r="L25" s="125">
        <v>0.23</v>
      </c>
      <c r="M25" s="123"/>
      <c r="N25" s="125">
        <v>0.23</v>
      </c>
      <c r="P25" s="113">
        <v>0</v>
      </c>
      <c r="Q25" s="62"/>
      <c r="R25" s="113">
        <v>0</v>
      </c>
      <c r="S25" s="62"/>
      <c r="T25" s="113">
        <v>0</v>
      </c>
      <c r="U25" s="62"/>
      <c r="V25" s="156">
        <v>400000</v>
      </c>
      <c r="W25" s="155"/>
      <c r="X25" s="156">
        <v>400062500000</v>
      </c>
      <c r="Y25" s="88"/>
      <c r="Z25" s="156">
        <v>0</v>
      </c>
      <c r="AA25" s="155"/>
      <c r="AB25" s="156">
        <v>0</v>
      </c>
      <c r="AC25" s="62"/>
      <c r="AD25" s="113">
        <f t="shared" si="1"/>
        <v>400000</v>
      </c>
      <c r="AE25" s="62"/>
      <c r="AF25" s="271">
        <v>1000000</v>
      </c>
      <c r="AG25" s="62"/>
      <c r="AH25" s="113">
        <v>400062500000</v>
      </c>
      <c r="AI25" s="62"/>
      <c r="AJ25" s="113">
        <v>399927500000</v>
      </c>
      <c r="AK25" s="62"/>
      <c r="AL25" s="89">
        <f t="shared" si="0"/>
        <v>3.4544016643322954E-2</v>
      </c>
      <c r="AN25" s="97"/>
      <c r="AO25" s="272"/>
    </row>
    <row r="26" spans="1:41" s="54" customFormat="1" ht="30" customHeight="1">
      <c r="A26" s="356" t="s">
        <v>299</v>
      </c>
      <c r="B26" s="356"/>
      <c r="D26" s="124" t="s">
        <v>37</v>
      </c>
      <c r="E26" s="62"/>
      <c r="F26" s="124" t="s">
        <v>37</v>
      </c>
      <c r="G26" s="62"/>
      <c r="H26" s="124" t="s">
        <v>220</v>
      </c>
      <c r="I26" s="62"/>
      <c r="J26" s="124" t="s">
        <v>303</v>
      </c>
      <c r="L26" s="125">
        <v>0.23</v>
      </c>
      <c r="M26" s="123"/>
      <c r="N26" s="125">
        <v>0.23</v>
      </c>
      <c r="P26" s="113">
        <v>0</v>
      </c>
      <c r="Q26" s="62"/>
      <c r="R26" s="113">
        <v>0</v>
      </c>
      <c r="S26" s="62"/>
      <c r="T26" s="113">
        <v>0</v>
      </c>
      <c r="U26" s="62"/>
      <c r="V26" s="156">
        <v>235000</v>
      </c>
      <c r="W26" s="155"/>
      <c r="X26" s="156">
        <v>203058769000</v>
      </c>
      <c r="Y26" s="88"/>
      <c r="Z26" s="156">
        <v>0</v>
      </c>
      <c r="AA26" s="155"/>
      <c r="AB26" s="156">
        <v>0</v>
      </c>
      <c r="AC26" s="62"/>
      <c r="AD26" s="113">
        <f t="shared" si="1"/>
        <v>235000</v>
      </c>
      <c r="AE26" s="62"/>
      <c r="AF26" s="271">
        <v>864400</v>
      </c>
      <c r="AG26" s="62"/>
      <c r="AH26" s="113">
        <v>203058769000</v>
      </c>
      <c r="AI26" s="62"/>
      <c r="AJ26" s="113">
        <f t="shared" ref="AJ26" si="2">AF26*AD26*(1-0.00018125)</f>
        <v>203097181962.5</v>
      </c>
      <c r="AK26" s="62"/>
      <c r="AL26" s="89">
        <f t="shared" si="0"/>
        <v>1.7542660692061913E-2</v>
      </c>
      <c r="AN26" s="97"/>
      <c r="AO26" s="272"/>
    </row>
    <row r="27" spans="1:41" s="22" customFormat="1" ht="30" customHeight="1" thickBot="1">
      <c r="A27" s="343" t="s">
        <v>12</v>
      </c>
      <c r="B27" s="343"/>
      <c r="D27" s="93"/>
      <c r="E27" s="59"/>
      <c r="F27" s="93"/>
      <c r="G27" s="59"/>
      <c r="H27" s="93"/>
      <c r="I27" s="59"/>
      <c r="J27" s="93"/>
      <c r="K27" s="59"/>
      <c r="L27" s="93"/>
      <c r="M27" s="59"/>
      <c r="N27" s="93"/>
      <c r="O27" s="59"/>
      <c r="P27" s="114">
        <f>SUM(P8:P26)</f>
        <v>6651678</v>
      </c>
      <c r="Q27" s="82"/>
      <c r="R27" s="114">
        <f>SUM(R8:R26)</f>
        <v>5322996355275</v>
      </c>
      <c r="S27" s="82"/>
      <c r="T27" s="114">
        <f>SUM(T8:T26)</f>
        <v>5454229541161</v>
      </c>
      <c r="U27" s="82"/>
      <c r="V27" s="114">
        <f>SUM(V8:V26)</f>
        <v>640020</v>
      </c>
      <c r="W27" s="82"/>
      <c r="X27" s="114">
        <f>SUM(X8:X26)</f>
        <v>606250112664</v>
      </c>
      <c r="Y27" s="82"/>
      <c r="Z27" s="114">
        <f>SUM(Z8:Z26)</f>
        <v>917447</v>
      </c>
      <c r="AA27" s="82"/>
      <c r="AB27" s="114">
        <f>SUM(AB8:AB26)</f>
        <v>796342312374</v>
      </c>
      <c r="AC27" s="82"/>
      <c r="AD27" s="114">
        <f>SUM(AD8:AD26)</f>
        <v>6374251</v>
      </c>
      <c r="AE27" s="20"/>
      <c r="AF27" s="167"/>
      <c r="AG27" s="82"/>
      <c r="AH27" s="114">
        <f>SUM(AH8:AH26)</f>
        <v>5162547969184</v>
      </c>
      <c r="AI27" s="82"/>
      <c r="AJ27" s="114">
        <f>SUM(AJ8:AJ26)</f>
        <v>5341285506800.5</v>
      </c>
      <c r="AK27" s="20"/>
      <c r="AL27" s="165">
        <f>SUM(AL8:AL26)</f>
        <v>0.46135725961244517</v>
      </c>
      <c r="AO27" s="46"/>
    </row>
  </sheetData>
  <mergeCells count="40">
    <mergeCell ref="A27:B27"/>
    <mergeCell ref="A16:B16"/>
    <mergeCell ref="A17:B17"/>
    <mergeCell ref="A18:B18"/>
    <mergeCell ref="A19:B19"/>
    <mergeCell ref="A20:B20"/>
    <mergeCell ref="A22:B22"/>
    <mergeCell ref="A24:B24"/>
    <mergeCell ref="A23:B23"/>
    <mergeCell ref="A26:B26"/>
    <mergeCell ref="A21:B21"/>
    <mergeCell ref="A25:B25"/>
    <mergeCell ref="A10:B10"/>
    <mergeCell ref="A12:B12"/>
    <mergeCell ref="A14:B14"/>
    <mergeCell ref="A15:B15"/>
    <mergeCell ref="A11:B11"/>
    <mergeCell ref="A13:B13"/>
    <mergeCell ref="V6:X6"/>
    <mergeCell ref="Z6:AB6"/>
    <mergeCell ref="A7:B7"/>
    <mergeCell ref="A8:B8"/>
    <mergeCell ref="A9:B9"/>
    <mergeCell ref="L6:L7"/>
    <mergeCell ref="D6:D7"/>
    <mergeCell ref="F6:F7"/>
    <mergeCell ref="H6:H7"/>
    <mergeCell ref="J6:J7"/>
    <mergeCell ref="N6:N7"/>
    <mergeCell ref="P6:P7"/>
    <mergeCell ref="R6:R7"/>
    <mergeCell ref="T6:T7"/>
    <mergeCell ref="A1:AL1"/>
    <mergeCell ref="A2:AL2"/>
    <mergeCell ref="A3:AL3"/>
    <mergeCell ref="A5:O5"/>
    <mergeCell ref="P5:T5"/>
    <mergeCell ref="V5:AB5"/>
    <mergeCell ref="AD5:AL5"/>
    <mergeCell ref="A4:AL4"/>
  </mergeCells>
  <pageMargins left="0.39" right="0.39" top="0.39" bottom="0.39" header="0" footer="0"/>
  <pageSetup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Q12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9" style="49" bestFit="1" customWidth="1"/>
    <col min="2" max="2" width="5.140625" style="49" customWidth="1"/>
    <col min="3" max="3" width="1.28515625" style="49" customWidth="1"/>
    <col min="4" max="4" width="19.7109375" style="49" customWidth="1"/>
    <col min="5" max="5" width="1.28515625" style="49" customWidth="1"/>
    <col min="6" max="6" width="29.140625" style="49" bestFit="1" customWidth="1"/>
    <col min="7" max="7" width="1.28515625" style="49" customWidth="1"/>
    <col min="8" max="8" width="13.7109375" style="49" bestFit="1" customWidth="1"/>
    <col min="9" max="9" width="1.28515625" style="49" customWidth="1"/>
    <col min="10" max="10" width="10.42578125" style="49" customWidth="1"/>
    <col min="11" max="11" width="9.140625" style="49" customWidth="1"/>
    <col min="12" max="12" width="1.28515625" style="49" customWidth="1"/>
    <col min="13" max="13" width="29.5703125" style="49" customWidth="1"/>
    <col min="14" max="14" width="1.28515625" style="49" customWidth="1"/>
    <col min="15" max="15" width="14.28515625" style="49" customWidth="1"/>
    <col min="16" max="16" width="1.28515625" style="49" customWidth="1"/>
    <col min="17" max="17" width="23.7109375" style="49" customWidth="1"/>
    <col min="18" max="18" width="0.28515625" style="49" customWidth="1"/>
    <col min="19" max="16384" width="9.140625" style="49"/>
  </cols>
  <sheetData>
    <row r="1" spans="1:17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</row>
    <row r="2" spans="1:17" ht="30" customHeight="1">
      <c r="A2" s="343" t="s">
        <v>88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</row>
    <row r="3" spans="1:17" ht="30" customHeight="1">
      <c r="A3" s="343" t="s">
        <v>295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</row>
    <row r="4" spans="1:17" s="50" customFormat="1" ht="30" customHeight="1">
      <c r="A4" s="342" t="s">
        <v>163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</row>
    <row r="5" spans="1:17" ht="30" customHeight="1">
      <c r="A5" s="343" t="s">
        <v>110</v>
      </c>
      <c r="B5" s="343"/>
      <c r="D5" s="343" t="s">
        <v>111</v>
      </c>
      <c r="F5" s="343" t="s">
        <v>112</v>
      </c>
      <c r="H5" s="343" t="s">
        <v>22</v>
      </c>
      <c r="J5" s="343" t="s">
        <v>113</v>
      </c>
      <c r="K5" s="343"/>
      <c r="M5" s="362" t="s">
        <v>108</v>
      </c>
      <c r="O5" s="343" t="s">
        <v>114</v>
      </c>
      <c r="Q5" s="362" t="s">
        <v>109</v>
      </c>
    </row>
    <row r="6" spans="1:17" ht="19.5" customHeight="1">
      <c r="A6" s="363"/>
      <c r="B6" s="363"/>
      <c r="D6" s="363"/>
      <c r="F6" s="363"/>
      <c r="H6" s="364"/>
      <c r="J6" s="363"/>
      <c r="K6" s="363"/>
      <c r="M6" s="362"/>
      <c r="O6" s="363"/>
      <c r="Q6" s="362"/>
    </row>
    <row r="7" spans="1:17" s="41" customFormat="1" ht="30" customHeight="1">
      <c r="A7" s="366" t="s">
        <v>115</v>
      </c>
      <c r="B7" s="366"/>
      <c r="D7" s="366" t="s">
        <v>115</v>
      </c>
      <c r="F7" s="51" t="s">
        <v>141</v>
      </c>
      <c r="H7" s="104">
        <v>450000</v>
      </c>
      <c r="I7" s="105"/>
      <c r="J7" s="368">
        <v>450000000000</v>
      </c>
      <c r="K7" s="368"/>
      <c r="L7" s="105"/>
      <c r="M7" s="280">
        <v>2254931506</v>
      </c>
      <c r="N7" s="105"/>
      <c r="O7" s="106">
        <v>1000000</v>
      </c>
      <c r="Q7" s="109">
        <v>0.32</v>
      </c>
    </row>
    <row r="8" spans="1:17" s="41" customFormat="1" ht="30" customHeight="1">
      <c r="A8" s="367"/>
      <c r="B8" s="367"/>
      <c r="D8" s="367"/>
      <c r="F8" s="41" t="s">
        <v>142</v>
      </c>
      <c r="H8" s="106">
        <v>200000</v>
      </c>
      <c r="I8" s="105"/>
      <c r="J8" s="365">
        <v>200000000000</v>
      </c>
      <c r="K8" s="365"/>
      <c r="L8" s="105"/>
      <c r="M8" s="281">
        <v>1707123283</v>
      </c>
      <c r="N8" s="105"/>
      <c r="O8" s="106">
        <v>1000000</v>
      </c>
      <c r="Q8" s="232">
        <v>0.33</v>
      </c>
    </row>
    <row r="9" spans="1:17" ht="30" customHeight="1">
      <c r="A9" s="367"/>
      <c r="B9" s="367"/>
      <c r="D9" s="367"/>
      <c r="F9" s="41" t="s">
        <v>167</v>
      </c>
      <c r="H9" s="106">
        <v>500000</v>
      </c>
      <c r="I9" s="107"/>
      <c r="J9" s="365">
        <v>500000000000</v>
      </c>
      <c r="K9" s="365"/>
      <c r="L9" s="107"/>
      <c r="M9" s="281">
        <v>3390625000</v>
      </c>
      <c r="N9" s="107"/>
      <c r="O9" s="106">
        <v>1000000</v>
      </c>
      <c r="Q9" s="110">
        <v>0.379</v>
      </c>
    </row>
    <row r="10" spans="1:17" ht="30" customHeight="1">
      <c r="A10" s="367"/>
      <c r="B10" s="367"/>
      <c r="D10" s="367"/>
      <c r="F10" s="41" t="s">
        <v>175</v>
      </c>
      <c r="H10" s="106">
        <v>500000</v>
      </c>
      <c r="I10" s="108"/>
      <c r="J10" s="365">
        <v>500000000000</v>
      </c>
      <c r="K10" s="365"/>
      <c r="L10" s="108"/>
      <c r="M10" s="281">
        <v>5223287681</v>
      </c>
      <c r="N10" s="108"/>
      <c r="O10" s="106">
        <v>1000000</v>
      </c>
      <c r="Q10" s="111">
        <v>0.40899999999999997</v>
      </c>
    </row>
    <row r="11" spans="1:17" ht="30" customHeight="1">
      <c r="A11" s="367"/>
      <c r="B11" s="367"/>
      <c r="D11" s="367"/>
      <c r="F11" s="41" t="s">
        <v>304</v>
      </c>
      <c r="H11" s="106">
        <v>400000</v>
      </c>
      <c r="I11" s="108"/>
      <c r="J11" s="365">
        <v>400062500000</v>
      </c>
      <c r="K11" s="365"/>
      <c r="L11" s="332"/>
      <c r="M11" s="281">
        <v>1318667033</v>
      </c>
      <c r="N11" s="108"/>
      <c r="O11" s="106">
        <v>1000000</v>
      </c>
      <c r="Q11" s="111">
        <v>0.35499999999999998</v>
      </c>
    </row>
    <row r="12" spans="1:17" ht="30" customHeight="1">
      <c r="A12" s="367"/>
      <c r="B12" s="367"/>
      <c r="D12" s="367"/>
      <c r="F12" s="41" t="s">
        <v>270</v>
      </c>
      <c r="H12" s="106">
        <v>715971</v>
      </c>
      <c r="I12" s="108"/>
      <c r="J12" s="365">
        <f>H12*O12</f>
        <v>715971000000</v>
      </c>
      <c r="K12" s="365"/>
      <c r="L12" s="108"/>
      <c r="M12" s="281">
        <v>1114561140</v>
      </c>
      <c r="N12" s="108"/>
      <c r="O12" s="106">
        <v>1000000</v>
      </c>
      <c r="Q12" s="109">
        <v>0.38</v>
      </c>
    </row>
  </sheetData>
  <mergeCells count="20">
    <mergeCell ref="J12:K12"/>
    <mergeCell ref="A7:B12"/>
    <mergeCell ref="D7:D12"/>
    <mergeCell ref="J9:K9"/>
    <mergeCell ref="J7:K7"/>
    <mergeCell ref="J8:K8"/>
    <mergeCell ref="J10:K10"/>
    <mergeCell ref="J11:K11"/>
    <mergeCell ref="A1:Q1"/>
    <mergeCell ref="A2:Q2"/>
    <mergeCell ref="A3:Q3"/>
    <mergeCell ref="M5:M6"/>
    <mergeCell ref="Q5:Q6"/>
    <mergeCell ref="A4:Q4"/>
    <mergeCell ref="O5:O6"/>
    <mergeCell ref="A5:B6"/>
    <mergeCell ref="D5:D6"/>
    <mergeCell ref="F5:F6"/>
    <mergeCell ref="H5:H6"/>
    <mergeCell ref="J5:K6"/>
  </mergeCells>
  <pageMargins left="0.39" right="0.39" top="0.39" bottom="0.39" header="0" footer="0"/>
  <pageSetup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</sheetPr>
  <dimension ref="A1:N13"/>
  <sheetViews>
    <sheetView rightToLeft="1" view="pageBreakPreview" zoomScale="120" zoomScaleNormal="100" zoomScaleSheetLayoutView="120" workbookViewId="0">
      <selection activeCell="N1" sqref="N1"/>
    </sheetView>
  </sheetViews>
  <sheetFormatPr defaultRowHeight="30" customHeight="1"/>
  <cols>
    <col min="1" max="1" width="29.85546875" style="12" customWidth="1"/>
    <col min="2" max="2" width="0.5703125" style="12" customWidth="1"/>
    <col min="3" max="3" width="12.42578125" style="12" customWidth="1"/>
    <col min="4" max="4" width="0.5703125" style="12" customWidth="1"/>
    <col min="5" max="5" width="15.5703125" style="12" customWidth="1"/>
    <col min="6" max="6" width="0.42578125" style="12" customWidth="1"/>
    <col min="7" max="7" width="13" style="12" customWidth="1"/>
    <col min="8" max="8" width="0.42578125" style="12" customWidth="1"/>
    <col min="9" max="9" width="13" style="12" customWidth="1"/>
    <col min="10" max="10" width="0.5703125" style="12" customWidth="1"/>
    <col min="11" max="11" width="21" style="12" customWidth="1"/>
    <col min="12" max="12" width="0.42578125" style="12" customWidth="1"/>
    <col min="13" max="13" width="14.85546875" style="12" bestFit="1" customWidth="1"/>
    <col min="14" max="14" width="19.5703125" style="12" customWidth="1"/>
    <col min="15" max="16384" width="9.140625" style="12"/>
  </cols>
  <sheetData>
    <row r="1" spans="1:14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</row>
    <row r="2" spans="1:14" ht="30" customHeight="1">
      <c r="A2" s="343" t="s">
        <v>1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</row>
    <row r="3" spans="1:14" ht="30" customHeight="1">
      <c r="A3" s="343" t="s">
        <v>295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</row>
    <row r="4" spans="1:14" s="13" customFormat="1" ht="30" customHeight="1">
      <c r="A4" s="342" t="s">
        <v>66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</row>
    <row r="5" spans="1:14" s="13" customFormat="1" ht="30" customHeight="1">
      <c r="A5" s="342" t="s">
        <v>67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</row>
    <row r="6" spans="1:14" ht="9" customHeight="1"/>
    <row r="7" spans="1:14" ht="30" customHeight="1">
      <c r="C7" s="364" t="s">
        <v>296</v>
      </c>
      <c r="D7" s="364"/>
      <c r="E7" s="364"/>
      <c r="F7" s="364"/>
      <c r="G7" s="364"/>
      <c r="H7" s="364"/>
      <c r="I7" s="364"/>
      <c r="J7" s="364"/>
      <c r="K7" s="364"/>
      <c r="L7" s="364"/>
      <c r="M7" s="364"/>
    </row>
    <row r="8" spans="1:14" ht="42">
      <c r="A8" s="1" t="s">
        <v>68</v>
      </c>
      <c r="C8" s="17" t="s">
        <v>6</v>
      </c>
      <c r="E8" s="17" t="s">
        <v>69</v>
      </c>
      <c r="G8" s="28" t="s">
        <v>70</v>
      </c>
      <c r="I8" s="17" t="s">
        <v>71</v>
      </c>
      <c r="K8" s="28" t="s">
        <v>72</v>
      </c>
      <c r="M8" s="9" t="s">
        <v>139</v>
      </c>
    </row>
    <row r="9" spans="1:14" ht="30" customHeight="1">
      <c r="A9" s="175" t="s">
        <v>61</v>
      </c>
      <c r="B9" s="176"/>
      <c r="C9" s="177">
        <v>200000</v>
      </c>
      <c r="D9" s="23"/>
      <c r="E9" s="177">
        <v>1080000</v>
      </c>
      <c r="F9" s="23"/>
      <c r="G9" s="177">
        <v>1000000</v>
      </c>
      <c r="H9" s="23"/>
      <c r="I9" s="270">
        <f>(G9-E9)/G9</f>
        <v>-0.08</v>
      </c>
      <c r="J9" s="23"/>
      <c r="K9" s="24">
        <v>200000000000</v>
      </c>
      <c r="L9" s="176"/>
      <c r="M9" s="10" t="s">
        <v>140</v>
      </c>
      <c r="N9" s="36"/>
    </row>
    <row r="10" spans="1:14" ht="30" customHeight="1">
      <c r="A10" s="327" t="s">
        <v>279</v>
      </c>
      <c r="B10" s="176"/>
      <c r="C10" s="24">
        <v>600000</v>
      </c>
      <c r="D10" s="23"/>
      <c r="E10" s="24">
        <v>950000</v>
      </c>
      <c r="F10" s="23"/>
      <c r="G10" s="24">
        <v>953240</v>
      </c>
      <c r="H10" s="23"/>
      <c r="I10" s="328">
        <f>(G10-E10)/G10</f>
        <v>3.3989341613864296E-3</v>
      </c>
      <c r="J10" s="23"/>
      <c r="K10" s="24">
        <v>571944000000</v>
      </c>
      <c r="L10" s="176"/>
      <c r="M10" s="10" t="s">
        <v>140</v>
      </c>
      <c r="N10" s="36"/>
    </row>
    <row r="11" spans="1:14" ht="30" customHeight="1">
      <c r="A11" s="327" t="s">
        <v>233</v>
      </c>
      <c r="B11" s="176"/>
      <c r="C11" s="329">
        <v>715971</v>
      </c>
      <c r="D11" s="23"/>
      <c r="E11" s="24">
        <v>872300</v>
      </c>
      <c r="F11" s="23"/>
      <c r="G11" s="24">
        <v>959530</v>
      </c>
      <c r="H11" s="23"/>
      <c r="I11" s="328">
        <f>(G11-E11)/G11</f>
        <v>9.0909090909090912E-2</v>
      </c>
      <c r="J11" s="23"/>
      <c r="K11" s="329">
        <v>686995653630</v>
      </c>
      <c r="L11" s="176"/>
      <c r="M11" s="10" t="s">
        <v>140</v>
      </c>
      <c r="N11" s="36"/>
    </row>
    <row r="12" spans="1:14" ht="30" customHeight="1" thickBot="1">
      <c r="A12" s="11" t="s">
        <v>12</v>
      </c>
      <c r="B12" s="176"/>
      <c r="C12" s="330">
        <f>SUM(C9:C11)</f>
        <v>1515971</v>
      </c>
      <c r="D12" s="23"/>
      <c r="E12" s="24"/>
      <c r="F12" s="23"/>
      <c r="G12" s="24"/>
      <c r="H12" s="23"/>
      <c r="I12" s="328"/>
      <c r="J12" s="23"/>
      <c r="K12" s="330">
        <f>SUM(K9:K11)</f>
        <v>1458939653630</v>
      </c>
      <c r="L12" s="176"/>
      <c r="M12" s="10"/>
      <c r="N12" s="36"/>
    </row>
    <row r="13" spans="1:14" ht="30" customHeight="1" thickTop="1">
      <c r="A13" s="1"/>
      <c r="B13" s="176"/>
      <c r="C13" s="24"/>
      <c r="D13" s="23"/>
      <c r="E13" s="24"/>
      <c r="F13" s="23"/>
      <c r="G13" s="24"/>
      <c r="H13" s="23"/>
      <c r="I13" s="328"/>
      <c r="J13" s="23"/>
      <c r="K13" s="24"/>
      <c r="L13" s="176"/>
      <c r="M13" s="10"/>
      <c r="N13" s="36"/>
    </row>
  </sheetData>
  <mergeCells count="6">
    <mergeCell ref="A1:M1"/>
    <mergeCell ref="C7:M7"/>
    <mergeCell ref="A5:M5"/>
    <mergeCell ref="A4:M4"/>
    <mergeCell ref="A2:M2"/>
    <mergeCell ref="A3:M3"/>
  </mergeCells>
  <pageMargins left="0.39" right="0.39" top="0.39" bottom="0.39" header="0" footer="0"/>
  <pageSetup scale="8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  <pageSetUpPr fitToPage="1"/>
  </sheetPr>
  <dimension ref="A1:AV11"/>
  <sheetViews>
    <sheetView rightToLeft="1" view="pageBreakPreview" zoomScaleNormal="100" zoomScaleSheetLayoutView="100" workbookViewId="0">
      <selection activeCell="AV1" sqref="AV1"/>
    </sheetView>
  </sheetViews>
  <sheetFormatPr defaultRowHeight="30" customHeight="1"/>
  <cols>
    <col min="1" max="1" width="32.42578125" style="12" customWidth="1"/>
    <col min="2" max="2" width="13" style="12" customWidth="1"/>
    <col min="3" max="3" width="1.28515625" style="12" customWidth="1"/>
    <col min="4" max="4" width="13" style="12" customWidth="1"/>
    <col min="5" max="5" width="1.28515625" style="12" customWidth="1"/>
    <col min="6" max="6" width="6.42578125" style="12" customWidth="1"/>
    <col min="7" max="7" width="1.28515625" style="12" customWidth="1"/>
    <col min="8" max="8" width="5.140625" style="12" customWidth="1"/>
    <col min="9" max="9" width="1.28515625" style="12" customWidth="1"/>
    <col min="10" max="10" width="9.140625" style="12" customWidth="1"/>
    <col min="11" max="11" width="1.28515625" style="12" customWidth="1"/>
    <col min="12" max="12" width="2.5703125" style="12" customWidth="1"/>
    <col min="13" max="13" width="1.28515625" style="12" customWidth="1"/>
    <col min="14" max="14" width="9.140625" style="12" customWidth="1"/>
    <col min="15" max="15" width="1.28515625" style="12" customWidth="1"/>
    <col min="16" max="16" width="2.5703125" style="12" customWidth="1"/>
    <col min="17" max="19" width="1.28515625" style="12" customWidth="1"/>
    <col min="20" max="20" width="6.42578125" style="12" customWidth="1"/>
    <col min="21" max="21" width="1.28515625" style="12" customWidth="1"/>
    <col min="22" max="22" width="2.5703125" style="12" customWidth="1"/>
    <col min="23" max="25" width="1.28515625" style="12" customWidth="1"/>
    <col min="26" max="26" width="6.42578125" style="12" customWidth="1"/>
    <col min="27" max="27" width="1.28515625" style="12" customWidth="1"/>
    <col min="28" max="28" width="2.5703125" style="12" customWidth="1"/>
    <col min="29" max="31" width="1.28515625" style="12" customWidth="1"/>
    <col min="32" max="32" width="9.140625" style="12" customWidth="1"/>
    <col min="33" max="33" width="1.28515625" style="12" customWidth="1"/>
    <col min="34" max="34" width="2.5703125" style="12" customWidth="1"/>
    <col min="35" max="35" width="1.28515625" style="12" customWidth="1"/>
    <col min="36" max="36" width="9.140625" style="12" customWidth="1"/>
    <col min="37" max="37" width="1.28515625" style="12" customWidth="1"/>
    <col min="38" max="38" width="2.5703125" style="12" customWidth="1"/>
    <col min="39" max="39" width="1.28515625" style="12" customWidth="1"/>
    <col min="40" max="40" width="9.140625" style="12" customWidth="1"/>
    <col min="41" max="41" width="1.28515625" style="12" customWidth="1"/>
    <col min="42" max="42" width="2.5703125" style="12" customWidth="1"/>
    <col min="43" max="43" width="1.28515625" style="12" customWidth="1"/>
    <col min="44" max="44" width="11.7109375" style="12" customWidth="1"/>
    <col min="45" max="46" width="1.28515625" style="12" customWidth="1"/>
    <col min="47" max="47" width="13" style="12" customWidth="1"/>
    <col min="48" max="48" width="7.7109375" style="12" customWidth="1"/>
    <col min="49" max="49" width="0.28515625" style="12" customWidth="1"/>
    <col min="50" max="16384" width="9.140625" style="12"/>
  </cols>
  <sheetData>
    <row r="1" spans="1:48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343"/>
      <c r="AK1" s="343"/>
      <c r="AL1" s="343"/>
      <c r="AM1" s="343"/>
      <c r="AN1" s="343"/>
      <c r="AO1" s="343"/>
      <c r="AP1" s="343"/>
      <c r="AQ1" s="343"/>
      <c r="AR1" s="343"/>
      <c r="AS1" s="343"/>
      <c r="AT1" s="343"/>
      <c r="AU1" s="343"/>
      <c r="AV1" s="18"/>
    </row>
    <row r="2" spans="1:48" ht="30" customHeight="1">
      <c r="A2" s="343" t="s">
        <v>1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  <c r="AH2" s="343"/>
      <c r="AI2" s="343"/>
      <c r="AJ2" s="343"/>
      <c r="AK2" s="343"/>
      <c r="AL2" s="343"/>
      <c r="AM2" s="343"/>
      <c r="AN2" s="343"/>
      <c r="AO2" s="343"/>
      <c r="AP2" s="343"/>
      <c r="AQ2" s="343"/>
      <c r="AR2" s="343"/>
      <c r="AS2" s="343"/>
      <c r="AT2" s="343"/>
      <c r="AU2" s="343"/>
      <c r="AV2" s="18"/>
    </row>
    <row r="3" spans="1:48" ht="30" customHeight="1">
      <c r="A3" s="343" t="s">
        <v>295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  <c r="AJ3" s="343"/>
      <c r="AK3" s="343"/>
      <c r="AL3" s="343"/>
      <c r="AM3" s="343"/>
      <c r="AN3" s="343"/>
      <c r="AO3" s="343"/>
      <c r="AP3" s="343"/>
      <c r="AQ3" s="343"/>
      <c r="AR3" s="343"/>
      <c r="AS3" s="343"/>
      <c r="AT3" s="343"/>
      <c r="AU3" s="343"/>
      <c r="AV3" s="18"/>
    </row>
    <row r="4" spans="1:48" s="13" customFormat="1" ht="30" customHeight="1">
      <c r="A4" s="342" t="s">
        <v>176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  <c r="AH4" s="342"/>
      <c r="AI4" s="342"/>
      <c r="AJ4" s="342"/>
      <c r="AK4" s="342"/>
      <c r="AL4" s="342"/>
      <c r="AM4" s="342"/>
      <c r="AN4" s="342"/>
      <c r="AO4" s="342"/>
      <c r="AP4" s="342"/>
      <c r="AQ4" s="342"/>
      <c r="AR4" s="342"/>
      <c r="AS4" s="342"/>
      <c r="AT4" s="342"/>
      <c r="AU4" s="342"/>
      <c r="AV4" s="342"/>
    </row>
    <row r="5" spans="1:48" ht="30" customHeight="1">
      <c r="H5" s="344" t="s">
        <v>275</v>
      </c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B5" s="344" t="s">
        <v>296</v>
      </c>
      <c r="AC5" s="344"/>
      <c r="AD5" s="344"/>
      <c r="AE5" s="344"/>
      <c r="AF5" s="344"/>
      <c r="AG5" s="344"/>
      <c r="AH5" s="344"/>
      <c r="AI5" s="344"/>
      <c r="AJ5" s="344"/>
      <c r="AK5" s="344"/>
      <c r="AL5" s="344"/>
      <c r="AM5" s="344"/>
      <c r="AN5" s="344"/>
      <c r="AO5" s="344"/>
      <c r="AP5" s="344"/>
      <c r="AQ5" s="344"/>
      <c r="AR5" s="344"/>
    </row>
    <row r="6" spans="1:48" ht="36.75" customHeight="1">
      <c r="A6" s="344" t="s">
        <v>13</v>
      </c>
      <c r="B6" s="344"/>
      <c r="C6" s="344"/>
      <c r="D6" s="344"/>
      <c r="E6" s="344"/>
      <c r="F6" s="344"/>
      <c r="H6" s="344" t="s">
        <v>14</v>
      </c>
      <c r="I6" s="344"/>
      <c r="J6" s="344"/>
      <c r="L6" s="344" t="s">
        <v>15</v>
      </c>
      <c r="M6" s="344"/>
      <c r="N6" s="344"/>
      <c r="P6" s="344" t="s">
        <v>16</v>
      </c>
      <c r="Q6" s="344"/>
      <c r="R6" s="344"/>
      <c r="S6" s="344"/>
      <c r="T6" s="344"/>
      <c r="V6" s="344" t="s">
        <v>17</v>
      </c>
      <c r="W6" s="344"/>
      <c r="X6" s="344"/>
      <c r="Y6" s="344"/>
      <c r="Z6" s="344"/>
      <c r="AB6" s="344" t="s">
        <v>14</v>
      </c>
      <c r="AC6" s="344"/>
      <c r="AD6" s="344"/>
      <c r="AE6" s="344"/>
      <c r="AF6" s="344"/>
      <c r="AH6" s="344" t="s">
        <v>15</v>
      </c>
      <c r="AI6" s="344"/>
      <c r="AJ6" s="344"/>
      <c r="AL6" s="344" t="s">
        <v>16</v>
      </c>
      <c r="AM6" s="344"/>
      <c r="AN6" s="344"/>
      <c r="AP6" s="344" t="s">
        <v>17</v>
      </c>
      <c r="AQ6" s="344"/>
      <c r="AR6" s="344"/>
    </row>
    <row r="7" spans="1:48" ht="38.25" customHeight="1">
      <c r="A7" s="370"/>
      <c r="B7" s="370"/>
      <c r="C7" s="370"/>
      <c r="D7" s="370"/>
      <c r="E7" s="370"/>
      <c r="F7" s="370"/>
      <c r="H7" s="369"/>
      <c r="I7" s="369"/>
      <c r="J7" s="369"/>
      <c r="K7" s="14"/>
      <c r="L7" s="369"/>
      <c r="M7" s="369"/>
      <c r="N7" s="369"/>
      <c r="O7" s="14"/>
      <c r="P7" s="370"/>
      <c r="Q7" s="370"/>
      <c r="R7" s="370"/>
      <c r="S7" s="370"/>
      <c r="T7" s="370"/>
      <c r="U7" s="14"/>
      <c r="V7" s="371"/>
      <c r="W7" s="371"/>
      <c r="X7" s="371"/>
      <c r="Y7" s="371"/>
      <c r="Z7" s="371"/>
      <c r="AA7" s="14"/>
      <c r="AB7" s="369"/>
      <c r="AC7" s="369"/>
      <c r="AD7" s="369"/>
      <c r="AE7" s="369"/>
      <c r="AF7" s="369"/>
      <c r="AG7" s="14"/>
      <c r="AH7" s="369"/>
      <c r="AI7" s="369"/>
      <c r="AJ7" s="369"/>
      <c r="AK7" s="14"/>
      <c r="AL7" s="370"/>
      <c r="AM7" s="370"/>
      <c r="AN7" s="370"/>
      <c r="AO7" s="14"/>
      <c r="AP7" s="371"/>
      <c r="AQ7" s="371"/>
      <c r="AR7" s="371"/>
    </row>
    <row r="8" spans="1:48" s="13" customFormat="1" ht="30" customHeight="1">
      <c r="A8" s="372" t="s">
        <v>18</v>
      </c>
      <c r="B8" s="372"/>
      <c r="C8" s="372"/>
      <c r="D8" s="372"/>
      <c r="E8" s="372"/>
      <c r="F8" s="372"/>
      <c r="G8" s="372"/>
      <c r="H8" s="372"/>
      <c r="I8" s="372"/>
      <c r="J8" s="372"/>
      <c r="K8" s="372"/>
      <c r="L8" s="372"/>
      <c r="M8" s="372"/>
      <c r="N8" s="372"/>
      <c r="O8" s="372"/>
      <c r="P8" s="372"/>
      <c r="Q8" s="372"/>
      <c r="R8" s="372"/>
      <c r="S8" s="372"/>
      <c r="T8" s="372"/>
      <c r="U8" s="372"/>
      <c r="V8" s="372"/>
      <c r="W8" s="372"/>
      <c r="X8" s="372"/>
      <c r="Y8" s="372"/>
      <c r="Z8" s="372"/>
      <c r="AA8" s="372"/>
      <c r="AB8" s="372"/>
      <c r="AC8" s="372"/>
      <c r="AD8" s="372"/>
      <c r="AE8" s="372"/>
      <c r="AF8" s="372"/>
      <c r="AG8" s="372"/>
      <c r="AH8" s="372"/>
      <c r="AI8" s="372"/>
      <c r="AJ8" s="372"/>
      <c r="AK8" s="372"/>
      <c r="AL8" s="372"/>
      <c r="AM8" s="372"/>
      <c r="AN8" s="372"/>
      <c r="AO8" s="372"/>
      <c r="AP8" s="372"/>
      <c r="AQ8" s="372"/>
      <c r="AR8" s="372"/>
      <c r="AS8" s="372"/>
      <c r="AT8" s="372"/>
      <c r="AU8" s="372"/>
      <c r="AV8" s="372"/>
    </row>
    <row r="9" spans="1:48" ht="30" customHeight="1">
      <c r="B9" s="344" t="s">
        <v>275</v>
      </c>
      <c r="C9" s="344"/>
      <c r="D9" s="344"/>
      <c r="E9" s="344"/>
      <c r="F9" s="344"/>
      <c r="G9" s="344"/>
      <c r="H9" s="344"/>
      <c r="I9" s="344"/>
      <c r="J9" s="344"/>
      <c r="K9" s="344"/>
      <c r="L9" s="344"/>
      <c r="M9" s="344"/>
      <c r="N9" s="344"/>
      <c r="O9" s="344"/>
      <c r="P9" s="344"/>
      <c r="Q9" s="344"/>
      <c r="R9" s="344"/>
      <c r="S9" s="344"/>
      <c r="T9" s="344"/>
      <c r="U9" s="344"/>
      <c r="V9" s="344"/>
      <c r="X9" s="344" t="s">
        <v>296</v>
      </c>
      <c r="Y9" s="344"/>
      <c r="Z9" s="344"/>
      <c r="AA9" s="344"/>
      <c r="AB9" s="344"/>
      <c r="AC9" s="344"/>
      <c r="AD9" s="344"/>
      <c r="AE9" s="344"/>
      <c r="AF9" s="344"/>
      <c r="AG9" s="344"/>
      <c r="AH9" s="344"/>
      <c r="AI9" s="344"/>
      <c r="AJ9" s="344"/>
      <c r="AK9" s="344"/>
      <c r="AL9" s="344"/>
      <c r="AM9" s="344"/>
      <c r="AN9" s="344"/>
      <c r="AO9" s="344"/>
      <c r="AP9" s="344"/>
      <c r="AQ9" s="344"/>
      <c r="AR9" s="344"/>
      <c r="AS9" s="344"/>
      <c r="AT9" s="344"/>
      <c r="AU9" s="344"/>
    </row>
    <row r="10" spans="1:48" ht="42" customHeight="1">
      <c r="A10" s="1" t="s">
        <v>13</v>
      </c>
      <c r="B10" s="2" t="s">
        <v>19</v>
      </c>
      <c r="C10" s="26"/>
      <c r="D10" s="2" t="s">
        <v>20</v>
      </c>
      <c r="E10" s="26"/>
      <c r="F10" s="373" t="s">
        <v>21</v>
      </c>
      <c r="G10" s="373"/>
      <c r="H10" s="373"/>
      <c r="I10" s="26"/>
      <c r="J10" s="345" t="s">
        <v>22</v>
      </c>
      <c r="K10" s="345"/>
      <c r="L10" s="345"/>
      <c r="M10" s="26"/>
      <c r="N10" s="345" t="s">
        <v>15</v>
      </c>
      <c r="O10" s="345"/>
      <c r="P10" s="345"/>
      <c r="Q10" s="26"/>
      <c r="R10" s="345" t="s">
        <v>16</v>
      </c>
      <c r="S10" s="345"/>
      <c r="T10" s="345"/>
      <c r="U10" s="345"/>
      <c r="V10" s="345"/>
      <c r="X10" s="345" t="s">
        <v>19</v>
      </c>
      <c r="Y10" s="345"/>
      <c r="Z10" s="345"/>
      <c r="AA10" s="345"/>
      <c r="AB10" s="345"/>
      <c r="AC10" s="26"/>
      <c r="AD10" s="345" t="s">
        <v>20</v>
      </c>
      <c r="AE10" s="345"/>
      <c r="AF10" s="345"/>
      <c r="AG10" s="345"/>
      <c r="AH10" s="345"/>
      <c r="AI10" s="26"/>
      <c r="AJ10" s="373" t="s">
        <v>21</v>
      </c>
      <c r="AK10" s="373"/>
      <c r="AL10" s="373"/>
      <c r="AM10" s="26"/>
      <c r="AN10" s="345" t="s">
        <v>22</v>
      </c>
      <c r="AO10" s="345"/>
      <c r="AP10" s="345"/>
      <c r="AQ10" s="26"/>
      <c r="AR10" s="345" t="s">
        <v>15</v>
      </c>
      <c r="AS10" s="345"/>
      <c r="AT10" s="26"/>
      <c r="AU10" s="2" t="s">
        <v>16</v>
      </c>
    </row>
    <row r="11" spans="1:48" ht="37.5" customHeight="1">
      <c r="A11" s="8"/>
      <c r="B11" s="8"/>
      <c r="C11" s="14"/>
      <c r="D11" s="8"/>
      <c r="E11" s="14"/>
      <c r="F11" s="370" t="s">
        <v>23</v>
      </c>
      <c r="G11" s="370"/>
      <c r="H11" s="370"/>
      <c r="I11" s="14"/>
      <c r="J11" s="369"/>
      <c r="K11" s="369"/>
      <c r="L11" s="369"/>
      <c r="M11" s="14"/>
      <c r="N11" s="369"/>
      <c r="O11" s="369"/>
      <c r="P11" s="369"/>
      <c r="Q11" s="14"/>
      <c r="R11" s="370"/>
      <c r="S11" s="370"/>
      <c r="T11" s="370"/>
      <c r="U11" s="370"/>
      <c r="V11" s="370"/>
      <c r="W11" s="14"/>
      <c r="X11" s="370"/>
      <c r="Y11" s="370"/>
      <c r="Z11" s="370"/>
      <c r="AA11" s="370"/>
      <c r="AB11" s="370"/>
      <c r="AC11" s="14"/>
      <c r="AD11" s="370"/>
      <c r="AE11" s="370"/>
      <c r="AF11" s="370"/>
      <c r="AG11" s="370"/>
      <c r="AH11" s="370"/>
      <c r="AI11" s="14"/>
      <c r="AJ11" s="370"/>
      <c r="AK11" s="370"/>
      <c r="AL11" s="370"/>
      <c r="AM11" s="14"/>
      <c r="AN11" s="369"/>
      <c r="AO11" s="369"/>
      <c r="AP11" s="369"/>
      <c r="AQ11" s="14"/>
      <c r="AR11" s="369"/>
      <c r="AS11" s="369"/>
      <c r="AT11" s="14"/>
      <c r="AU11" s="8"/>
    </row>
  </sheetData>
  <mergeCells count="48">
    <mergeCell ref="AD11:AH11"/>
    <mergeCell ref="AJ11:AL11"/>
    <mergeCell ref="AN11:AP11"/>
    <mergeCell ref="AR11:AS11"/>
    <mergeCell ref="F11:H11"/>
    <mergeCell ref="J11:L11"/>
    <mergeCell ref="N11:P11"/>
    <mergeCell ref="R11:V11"/>
    <mergeCell ref="X11:AB11"/>
    <mergeCell ref="A8:AV8"/>
    <mergeCell ref="B9:V9"/>
    <mergeCell ref="X9:AU9"/>
    <mergeCell ref="F10:H10"/>
    <mergeCell ref="J10:L10"/>
    <mergeCell ref="N10:P10"/>
    <mergeCell ref="R10:V10"/>
    <mergeCell ref="X10:AB10"/>
    <mergeCell ref="AD10:AH10"/>
    <mergeCell ref="AJ10:AL10"/>
    <mergeCell ref="AN10:AP10"/>
    <mergeCell ref="AR10:AS10"/>
    <mergeCell ref="A1:AU1"/>
    <mergeCell ref="A2:AU2"/>
    <mergeCell ref="A3:AU3"/>
    <mergeCell ref="AB7:AF7"/>
    <mergeCell ref="AH7:AJ7"/>
    <mergeCell ref="AL7:AN7"/>
    <mergeCell ref="AP7:AR7"/>
    <mergeCell ref="A6:F6"/>
    <mergeCell ref="H6:J6"/>
    <mergeCell ref="L6:N6"/>
    <mergeCell ref="A7:F7"/>
    <mergeCell ref="H7:J7"/>
    <mergeCell ref="V7:Z7"/>
    <mergeCell ref="P6:T6"/>
    <mergeCell ref="A4:M4"/>
    <mergeCell ref="N4:Z4"/>
    <mergeCell ref="AA4:AM4"/>
    <mergeCell ref="AN4:AV4"/>
    <mergeCell ref="V6:Z6"/>
    <mergeCell ref="AB6:AF6"/>
    <mergeCell ref="AH6:AJ6"/>
    <mergeCell ref="L7:N7"/>
    <mergeCell ref="P7:T7"/>
    <mergeCell ref="AL6:AN6"/>
    <mergeCell ref="AP6:AR6"/>
    <mergeCell ref="H5:Z5"/>
    <mergeCell ref="AB5:AR5"/>
  </mergeCells>
  <pageMargins left="0.39" right="0.39" top="0.39" bottom="0.39" header="0" footer="0"/>
  <pageSetup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249977111117893"/>
    <pageSetUpPr fitToPage="1"/>
  </sheetPr>
  <dimension ref="A1:AH29"/>
  <sheetViews>
    <sheetView rightToLeft="1" view="pageBreakPreview" zoomScaleNormal="100" zoomScaleSheetLayoutView="100" workbookViewId="0">
      <selection activeCell="AD1" sqref="AD1"/>
    </sheetView>
  </sheetViews>
  <sheetFormatPr defaultRowHeight="30" customHeight="1"/>
  <cols>
    <col min="1" max="1" width="5.140625" style="12" customWidth="1"/>
    <col min="2" max="2" width="27.140625" style="12" customWidth="1"/>
    <col min="3" max="3" width="0.7109375" style="12" customWidth="1"/>
    <col min="4" max="4" width="2.5703125" style="54" customWidth="1"/>
    <col min="5" max="5" width="10.42578125" style="54" customWidth="1"/>
    <col min="6" max="6" width="0.7109375" style="12" customWidth="1"/>
    <col min="7" max="7" width="19.42578125" style="12" customWidth="1"/>
    <col min="8" max="8" width="0.5703125" style="12" customWidth="1"/>
    <col min="9" max="9" width="18.42578125" style="12" bestFit="1" customWidth="1"/>
    <col min="10" max="10" width="0.5703125" style="12" customWidth="1"/>
    <col min="11" max="11" width="13" style="12" customWidth="1"/>
    <col min="12" max="12" width="0.5703125" style="12" customWidth="1"/>
    <col min="13" max="13" width="18.42578125" style="12" bestFit="1" customWidth="1"/>
    <col min="14" max="14" width="0.28515625" style="12" customWidth="1"/>
    <col min="15" max="15" width="16.28515625" style="12" bestFit="1" customWidth="1"/>
    <col min="16" max="16" width="0.42578125" style="12" customWidth="1"/>
    <col min="17" max="17" width="17.7109375" style="12" bestFit="1" customWidth="1"/>
    <col min="18" max="18" width="0.5703125" style="12" customWidth="1"/>
    <col min="19" max="19" width="12.7109375" style="12" customWidth="1"/>
    <col min="20" max="20" width="0.7109375" style="12" customWidth="1"/>
    <col min="21" max="21" width="14.140625" style="54" customWidth="1"/>
    <col min="22" max="22" width="0.5703125" style="54" customWidth="1"/>
    <col min="23" max="23" width="20.42578125" style="54" bestFit="1" customWidth="1"/>
    <col min="24" max="24" width="0.7109375" style="54" customWidth="1"/>
    <col min="25" max="25" width="19" style="54" bestFit="1" customWidth="1"/>
    <col min="26" max="26" width="0.7109375" style="54" customWidth="1"/>
    <col min="27" max="27" width="14.140625" style="54" customWidth="1"/>
    <col min="28" max="28" width="0.28515625" style="12" customWidth="1"/>
    <col min="29" max="29" width="20.7109375" style="12" hidden="1" customWidth="1"/>
    <col min="30" max="30" width="20.5703125" style="30" bestFit="1" customWidth="1"/>
    <col min="31" max="32" width="18.7109375" style="99" bestFit="1" customWidth="1"/>
    <col min="33" max="33" width="9.5703125" style="99" bestFit="1" customWidth="1"/>
    <col min="34" max="16384" width="9.140625" style="12"/>
  </cols>
  <sheetData>
    <row r="1" spans="1:34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</row>
    <row r="2" spans="1:34" ht="30" customHeight="1">
      <c r="A2" s="343" t="s">
        <v>1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</row>
    <row r="3" spans="1:34" ht="30" customHeight="1">
      <c r="A3" s="343" t="s">
        <v>295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</row>
    <row r="4" spans="1:34" s="13" customFormat="1" ht="30" customHeight="1">
      <c r="A4" s="342" t="s">
        <v>150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D4" s="44"/>
      <c r="AE4" s="118"/>
      <c r="AF4" s="118"/>
      <c r="AG4" s="118"/>
    </row>
    <row r="5" spans="1:34" ht="30" customHeight="1">
      <c r="D5" s="120"/>
      <c r="E5" s="344" t="s">
        <v>275</v>
      </c>
      <c r="F5" s="344"/>
      <c r="G5" s="344"/>
      <c r="H5" s="344"/>
      <c r="I5" s="344"/>
      <c r="K5" s="376" t="s">
        <v>2</v>
      </c>
      <c r="L5" s="376"/>
      <c r="M5" s="376"/>
      <c r="N5" s="376"/>
      <c r="O5" s="376"/>
      <c r="P5" s="376"/>
      <c r="Q5" s="376"/>
      <c r="S5" s="344" t="s">
        <v>296</v>
      </c>
      <c r="T5" s="344"/>
      <c r="U5" s="344"/>
      <c r="V5" s="344"/>
      <c r="W5" s="344"/>
      <c r="X5" s="344"/>
      <c r="Y5" s="344"/>
      <c r="Z5" s="344"/>
      <c r="AA5" s="344"/>
    </row>
    <row r="6" spans="1:34" ht="30" customHeight="1">
      <c r="D6" s="343" t="s">
        <v>27</v>
      </c>
      <c r="E6" s="343"/>
      <c r="F6" s="26"/>
      <c r="G6" s="377" t="s">
        <v>7</v>
      </c>
      <c r="H6" s="26"/>
      <c r="I6" s="377" t="s">
        <v>8</v>
      </c>
      <c r="K6" s="345" t="s">
        <v>24</v>
      </c>
      <c r="L6" s="345"/>
      <c r="M6" s="345"/>
      <c r="N6" s="26"/>
      <c r="O6" s="345" t="s">
        <v>25</v>
      </c>
      <c r="P6" s="345"/>
      <c r="Q6" s="345"/>
      <c r="S6" s="377" t="s">
        <v>6</v>
      </c>
      <c r="T6" s="26"/>
      <c r="U6" s="357" t="s">
        <v>170</v>
      </c>
      <c r="V6" s="80"/>
      <c r="W6" s="359" t="s">
        <v>7</v>
      </c>
      <c r="X6" s="80"/>
      <c r="Y6" s="359" t="s">
        <v>8</v>
      </c>
      <c r="Z6" s="80"/>
      <c r="AA6" s="357" t="s">
        <v>11</v>
      </c>
    </row>
    <row r="7" spans="1:34" ht="30" customHeight="1">
      <c r="A7" s="344" t="s">
        <v>26</v>
      </c>
      <c r="B7" s="344"/>
      <c r="D7" s="343"/>
      <c r="E7" s="343"/>
      <c r="G7" s="363"/>
      <c r="I7" s="363"/>
      <c r="K7" s="2" t="s">
        <v>6</v>
      </c>
      <c r="L7" s="26"/>
      <c r="M7" s="2" t="s">
        <v>7</v>
      </c>
      <c r="O7" s="2" t="s">
        <v>6</v>
      </c>
      <c r="P7" s="26"/>
      <c r="Q7" s="2" t="s">
        <v>9</v>
      </c>
      <c r="S7" s="363"/>
      <c r="U7" s="358"/>
      <c r="W7" s="360"/>
      <c r="Y7" s="360"/>
      <c r="AA7" s="358"/>
    </row>
    <row r="8" spans="1:34" ht="30" customHeight="1">
      <c r="A8" s="374" t="s">
        <v>213</v>
      </c>
      <c r="B8" s="374"/>
      <c r="C8" s="176"/>
      <c r="D8" s="378">
        <v>1586190</v>
      </c>
      <c r="E8" s="378"/>
      <c r="F8" s="182"/>
      <c r="G8" s="183">
        <v>22934065281</v>
      </c>
      <c r="H8" s="182"/>
      <c r="I8" s="183">
        <v>33809098563</v>
      </c>
      <c r="J8" s="274">
        <v>6595634292</v>
      </c>
      <c r="K8" s="183">
        <v>0</v>
      </c>
      <c r="L8" s="182"/>
      <c r="M8" s="183">
        <v>0</v>
      </c>
      <c r="N8" s="182"/>
      <c r="O8" s="183">
        <v>0</v>
      </c>
      <c r="P8" s="182"/>
      <c r="Q8" s="184">
        <v>0</v>
      </c>
      <c r="R8" s="182"/>
      <c r="S8" s="183">
        <f t="shared" ref="S8:S27" si="0">D8+K8-O8</f>
        <v>1586190</v>
      </c>
      <c r="T8" s="182"/>
      <c r="U8" s="275">
        <v>20570</v>
      </c>
      <c r="V8" s="182"/>
      <c r="W8" s="183">
        <v>22934065281</v>
      </c>
      <c r="X8" s="182"/>
      <c r="Y8" s="183">
        <v>32589182635</v>
      </c>
      <c r="Z8" s="182"/>
      <c r="AA8" s="185">
        <f t="shared" ref="AA8:AA27" si="1">Y8/11577330573030</f>
        <v>2.8149133713878927E-3</v>
      </c>
      <c r="AC8" s="276">
        <v>7325921202288</v>
      </c>
    </row>
    <row r="9" spans="1:34" ht="30" customHeight="1">
      <c r="A9" s="374" t="s">
        <v>212</v>
      </c>
      <c r="B9" s="374"/>
      <c r="C9" s="176"/>
      <c r="D9" s="375">
        <v>6925156</v>
      </c>
      <c r="E9" s="375"/>
      <c r="F9" s="182"/>
      <c r="G9" s="183">
        <v>78135573460</v>
      </c>
      <c r="H9" s="182"/>
      <c r="I9" s="183">
        <v>93344002431</v>
      </c>
      <c r="J9" s="182"/>
      <c r="K9" s="183">
        <v>20000</v>
      </c>
      <c r="L9" s="182"/>
      <c r="M9" s="183">
        <v>265888064</v>
      </c>
      <c r="N9" s="182"/>
      <c r="O9" s="183">
        <v>0</v>
      </c>
      <c r="P9" s="182"/>
      <c r="Q9" s="183">
        <v>0</v>
      </c>
      <c r="R9" s="182"/>
      <c r="S9" s="183">
        <f t="shared" si="0"/>
        <v>6945156</v>
      </c>
      <c r="T9" s="182"/>
      <c r="U9" s="24">
        <v>12226</v>
      </c>
      <c r="V9" s="182"/>
      <c r="W9" s="183">
        <v>78401461524</v>
      </c>
      <c r="X9" s="182"/>
      <c r="Y9" s="183">
        <v>84810644877</v>
      </c>
      <c r="Z9" s="182"/>
      <c r="AA9" s="185">
        <f t="shared" si="1"/>
        <v>7.3255785815230026E-3</v>
      </c>
      <c r="AE9" s="186"/>
      <c r="AF9" s="186"/>
      <c r="AG9" s="186"/>
      <c r="AH9" s="187"/>
    </row>
    <row r="10" spans="1:34" ht="30" customHeight="1">
      <c r="A10" s="374" t="s">
        <v>226</v>
      </c>
      <c r="B10" s="374"/>
      <c r="C10" s="176"/>
      <c r="D10" s="375">
        <v>5234104</v>
      </c>
      <c r="E10" s="375"/>
      <c r="F10" s="182"/>
      <c r="G10" s="183">
        <v>51721218908</v>
      </c>
      <c r="H10" s="182"/>
      <c r="I10" s="183">
        <v>63006512220</v>
      </c>
      <c r="J10" s="182"/>
      <c r="K10" s="183">
        <v>90336</v>
      </c>
      <c r="L10" s="182"/>
      <c r="M10" s="183">
        <v>1076237882</v>
      </c>
      <c r="N10" s="182"/>
      <c r="O10" s="183">
        <v>0</v>
      </c>
      <c r="P10" s="182"/>
      <c r="Q10" s="183">
        <v>0</v>
      </c>
      <c r="R10" s="182"/>
      <c r="S10" s="183">
        <f t="shared" si="0"/>
        <v>5324440</v>
      </c>
      <c r="T10" s="182"/>
      <c r="U10" s="24">
        <v>11420</v>
      </c>
      <c r="V10" s="182"/>
      <c r="W10" s="183">
        <v>52797456790</v>
      </c>
      <c r="X10" s="182"/>
      <c r="Y10" s="183">
        <v>60732898738</v>
      </c>
      <c r="Z10" s="182"/>
      <c r="AA10" s="185">
        <f t="shared" si="1"/>
        <v>5.2458464716797909E-3</v>
      </c>
      <c r="AE10" s="186"/>
      <c r="AF10" s="186"/>
      <c r="AG10" s="186"/>
      <c r="AH10" s="187"/>
    </row>
    <row r="11" spans="1:34" ht="30" customHeight="1">
      <c r="A11" s="374" t="s">
        <v>214</v>
      </c>
      <c r="B11" s="374"/>
      <c r="C11" s="176"/>
      <c r="D11" s="375">
        <v>740000</v>
      </c>
      <c r="E11" s="375"/>
      <c r="F11" s="24"/>
      <c r="G11" s="183">
        <v>10023814152</v>
      </c>
      <c r="H11" s="183"/>
      <c r="I11" s="183">
        <v>14294604975</v>
      </c>
      <c r="J11" s="183"/>
      <c r="K11" s="183">
        <v>0</v>
      </c>
      <c r="L11" s="182"/>
      <c r="M11" s="183">
        <v>0</v>
      </c>
      <c r="N11" s="182"/>
      <c r="O11" s="183">
        <v>0</v>
      </c>
      <c r="P11" s="182"/>
      <c r="Q11" s="183">
        <v>0</v>
      </c>
      <c r="R11" s="182"/>
      <c r="S11" s="183">
        <f t="shared" si="0"/>
        <v>740000</v>
      </c>
      <c r="T11" s="182"/>
      <c r="U11" s="24">
        <v>18800</v>
      </c>
      <c r="V11" s="182"/>
      <c r="W11" s="183">
        <v>10023814152</v>
      </c>
      <c r="X11" s="182"/>
      <c r="Y11" s="183">
        <v>13895479500</v>
      </c>
      <c r="Z11" s="182"/>
      <c r="AA11" s="185">
        <f t="shared" si="1"/>
        <v>1.2002317297884065E-3</v>
      </c>
      <c r="AC11" s="87"/>
      <c r="AE11" s="186"/>
      <c r="AF11" s="186"/>
      <c r="AG11" s="186"/>
    </row>
    <row r="12" spans="1:34" ht="30" customHeight="1">
      <c r="A12" s="374" t="s">
        <v>215</v>
      </c>
      <c r="B12" s="374"/>
      <c r="C12" s="176"/>
      <c r="D12" s="375">
        <v>0</v>
      </c>
      <c r="E12" s="375"/>
      <c r="F12" s="182"/>
      <c r="G12" s="183">
        <v>0</v>
      </c>
      <c r="H12" s="183"/>
      <c r="I12" s="183">
        <v>0</v>
      </c>
      <c r="J12" s="183"/>
      <c r="K12" s="183">
        <v>63000</v>
      </c>
      <c r="L12" s="182"/>
      <c r="M12" s="183">
        <v>24371207820</v>
      </c>
      <c r="N12" s="182"/>
      <c r="O12" s="183">
        <v>0</v>
      </c>
      <c r="P12" s="182"/>
      <c r="Q12" s="183">
        <v>0</v>
      </c>
      <c r="R12" s="182"/>
      <c r="S12" s="183">
        <f t="shared" si="0"/>
        <v>63000</v>
      </c>
      <c r="T12" s="182"/>
      <c r="U12" s="24">
        <v>345810</v>
      </c>
      <c r="V12" s="182"/>
      <c r="W12" s="183">
        <v>24371207820</v>
      </c>
      <c r="X12" s="182"/>
      <c r="Y12" s="183">
        <v>21760159089</v>
      </c>
      <c r="Z12" s="182"/>
      <c r="AA12" s="185">
        <f t="shared" si="1"/>
        <v>1.8795489125698315E-3</v>
      </c>
      <c r="AC12" s="43"/>
      <c r="AE12" s="186"/>
      <c r="AF12" s="186"/>
      <c r="AG12" s="186"/>
    </row>
    <row r="13" spans="1:34" ht="30" customHeight="1">
      <c r="A13" s="374" t="s">
        <v>305</v>
      </c>
      <c r="B13" s="374"/>
      <c r="C13" s="176"/>
      <c r="D13" s="375">
        <v>0</v>
      </c>
      <c r="E13" s="375"/>
      <c r="F13" s="182"/>
      <c r="G13" s="183">
        <v>0</v>
      </c>
      <c r="H13" s="183"/>
      <c r="I13" s="183">
        <v>0</v>
      </c>
      <c r="J13" s="183"/>
      <c r="K13" s="183">
        <v>5000000</v>
      </c>
      <c r="L13" s="182"/>
      <c r="M13" s="183">
        <v>96467568444</v>
      </c>
      <c r="N13" s="182"/>
      <c r="O13" s="183">
        <v>5000000</v>
      </c>
      <c r="P13" s="182"/>
      <c r="Q13" s="183">
        <v>96616070375</v>
      </c>
      <c r="R13" s="182"/>
      <c r="S13" s="183">
        <f t="shared" si="0"/>
        <v>0</v>
      </c>
      <c r="T13" s="182"/>
      <c r="U13" s="24">
        <v>0</v>
      </c>
      <c r="V13" s="182"/>
      <c r="W13" s="183">
        <v>0</v>
      </c>
      <c r="X13" s="182"/>
      <c r="Y13" s="183">
        <v>0</v>
      </c>
      <c r="Z13" s="182"/>
      <c r="AA13" s="185">
        <f t="shared" si="1"/>
        <v>0</v>
      </c>
      <c r="AC13" s="43"/>
      <c r="AE13" s="186"/>
      <c r="AF13" s="186"/>
      <c r="AG13" s="186"/>
    </row>
    <row r="14" spans="1:34" ht="30" customHeight="1">
      <c r="A14" s="374" t="s">
        <v>180</v>
      </c>
      <c r="B14" s="374"/>
      <c r="C14" s="24"/>
      <c r="D14" s="375">
        <v>2000000</v>
      </c>
      <c r="E14" s="375"/>
      <c r="F14" s="183"/>
      <c r="G14" s="183">
        <v>25393422240</v>
      </c>
      <c r="H14" s="183"/>
      <c r="I14" s="183">
        <v>30831344250</v>
      </c>
      <c r="J14" s="183"/>
      <c r="K14" s="183">
        <v>1000000</v>
      </c>
      <c r="L14" s="182"/>
      <c r="M14" s="183">
        <v>15386327459</v>
      </c>
      <c r="N14" s="182"/>
      <c r="O14" s="183">
        <v>0</v>
      </c>
      <c r="P14" s="183"/>
      <c r="Q14" s="183">
        <v>0</v>
      </c>
      <c r="R14" s="183"/>
      <c r="S14" s="183">
        <f t="shared" si="0"/>
        <v>3000000</v>
      </c>
      <c r="T14" s="182"/>
      <c r="U14" s="24">
        <v>14852</v>
      </c>
      <c r="V14" s="182"/>
      <c r="W14" s="183">
        <v>40779749699</v>
      </c>
      <c r="X14" s="182"/>
      <c r="Y14" s="183">
        <v>44503089750</v>
      </c>
      <c r="Z14" s="182"/>
      <c r="AA14" s="185">
        <f t="shared" si="1"/>
        <v>3.8439854048628692E-3</v>
      </c>
      <c r="AC14" s="43"/>
      <c r="AE14" s="186"/>
      <c r="AF14" s="186"/>
      <c r="AG14" s="186"/>
    </row>
    <row r="15" spans="1:34" ht="30" customHeight="1">
      <c r="A15" s="374" t="s">
        <v>181</v>
      </c>
      <c r="B15" s="374"/>
      <c r="C15" s="24"/>
      <c r="D15" s="375">
        <v>512000</v>
      </c>
      <c r="E15" s="375"/>
      <c r="F15" s="24"/>
      <c r="G15" s="183">
        <v>9988917716</v>
      </c>
      <c r="H15" s="183"/>
      <c r="I15" s="183">
        <v>12927989760</v>
      </c>
      <c r="J15" s="183"/>
      <c r="K15" s="183">
        <v>0</v>
      </c>
      <c r="L15" s="182"/>
      <c r="M15" s="183">
        <v>0</v>
      </c>
      <c r="N15" s="182"/>
      <c r="O15" s="183">
        <v>0</v>
      </c>
      <c r="P15" s="183"/>
      <c r="Q15" s="183">
        <v>0</v>
      </c>
      <c r="R15" s="183"/>
      <c r="S15" s="183">
        <f t="shared" si="0"/>
        <v>512000</v>
      </c>
      <c r="T15" s="182"/>
      <c r="U15" s="24">
        <v>24600</v>
      </c>
      <c r="V15" s="182"/>
      <c r="W15" s="183">
        <v>9988917716</v>
      </c>
      <c r="X15" s="182"/>
      <c r="Y15" s="183">
        <v>12580243200</v>
      </c>
      <c r="Z15" s="182"/>
      <c r="AA15" s="185">
        <f t="shared" si="1"/>
        <v>1.0866272773886528E-3</v>
      </c>
      <c r="AC15" s="43"/>
      <c r="AE15" s="186"/>
      <c r="AF15" s="186"/>
      <c r="AG15" s="186"/>
    </row>
    <row r="16" spans="1:34" ht="30" customHeight="1">
      <c r="A16" s="374" t="s">
        <v>182</v>
      </c>
      <c r="B16" s="374"/>
      <c r="C16" s="24"/>
      <c r="D16" s="375">
        <v>56885</v>
      </c>
      <c r="E16" s="375"/>
      <c r="F16" s="183"/>
      <c r="G16" s="183">
        <v>1584267328</v>
      </c>
      <c r="H16" s="183"/>
      <c r="I16" s="183">
        <v>1597411513</v>
      </c>
      <c r="J16" s="183"/>
      <c r="K16" s="183">
        <v>4000000</v>
      </c>
      <c r="L16" s="182"/>
      <c r="M16" s="183">
        <v>113308793243</v>
      </c>
      <c r="N16" s="182"/>
      <c r="O16" s="183">
        <v>2346863</v>
      </c>
      <c r="P16" s="183"/>
      <c r="Q16" s="183">
        <v>66630289412</v>
      </c>
      <c r="R16" s="183"/>
      <c r="S16" s="183">
        <f t="shared" si="0"/>
        <v>1710022</v>
      </c>
      <c r="T16" s="182"/>
      <c r="U16" s="24">
        <v>28550</v>
      </c>
      <c r="V16" s="182"/>
      <c r="W16" s="183">
        <v>48428698674</v>
      </c>
      <c r="X16" s="182"/>
      <c r="Y16" s="183">
        <v>48788845129</v>
      </c>
      <c r="Z16" s="182"/>
      <c r="AA16" s="185">
        <f t="shared" si="1"/>
        <v>4.2141705137673253E-3</v>
      </c>
      <c r="AC16" s="43"/>
      <c r="AE16" s="186"/>
      <c r="AF16" s="186"/>
      <c r="AG16" s="186"/>
    </row>
    <row r="17" spans="1:33" ht="30" customHeight="1">
      <c r="A17" s="374" t="s">
        <v>28</v>
      </c>
      <c r="B17" s="374"/>
      <c r="C17" s="24"/>
      <c r="D17" s="375">
        <v>12746183</v>
      </c>
      <c r="E17" s="375"/>
      <c r="F17" s="183">
        <v>0</v>
      </c>
      <c r="G17" s="183">
        <v>199999985910</v>
      </c>
      <c r="H17" s="183"/>
      <c r="I17" s="183">
        <v>218764013447</v>
      </c>
      <c r="J17" s="183"/>
      <c r="K17" s="183">
        <v>0</v>
      </c>
      <c r="L17" s="182"/>
      <c r="M17" s="183">
        <v>0</v>
      </c>
      <c r="N17" s="182"/>
      <c r="O17" s="183">
        <v>0</v>
      </c>
      <c r="P17" s="183"/>
      <c r="Q17" s="183">
        <v>0</v>
      </c>
      <c r="R17" s="183"/>
      <c r="S17" s="183">
        <f t="shared" si="0"/>
        <v>12746183</v>
      </c>
      <c r="T17" s="182"/>
      <c r="U17" s="24">
        <v>17625</v>
      </c>
      <c r="V17" s="182"/>
      <c r="W17" s="183">
        <v>199999985910</v>
      </c>
      <c r="X17" s="182"/>
      <c r="Y17" s="183">
        <v>224647014211</v>
      </c>
      <c r="Z17" s="182"/>
      <c r="AA17" s="185">
        <f t="shared" si="1"/>
        <v>1.9404042477142964E-2</v>
      </c>
      <c r="AC17" s="43"/>
      <c r="AE17" s="186"/>
      <c r="AF17" s="186"/>
      <c r="AG17" s="186"/>
    </row>
    <row r="18" spans="1:33" ht="30" customHeight="1">
      <c r="A18" s="374" t="s">
        <v>202</v>
      </c>
      <c r="B18" s="374"/>
      <c r="C18" s="24"/>
      <c r="D18" s="375">
        <v>1231</v>
      </c>
      <c r="E18" s="375"/>
      <c r="F18" s="183"/>
      <c r="G18" s="183">
        <v>40359316</v>
      </c>
      <c r="H18" s="183"/>
      <c r="I18" s="183">
        <v>46993105</v>
      </c>
      <c r="J18" s="183"/>
      <c r="K18" s="183">
        <v>0</v>
      </c>
      <c r="L18" s="182"/>
      <c r="M18" s="183">
        <v>0</v>
      </c>
      <c r="N18" s="182"/>
      <c r="O18" s="183">
        <v>1231</v>
      </c>
      <c r="P18" s="183"/>
      <c r="Q18" s="183">
        <v>44778772</v>
      </c>
      <c r="R18" s="183"/>
      <c r="S18" s="183">
        <f t="shared" si="0"/>
        <v>0</v>
      </c>
      <c r="T18" s="182"/>
      <c r="U18" s="24">
        <v>0</v>
      </c>
      <c r="V18" s="182"/>
      <c r="W18" s="183">
        <v>0</v>
      </c>
      <c r="X18" s="182"/>
      <c r="Y18" s="183">
        <v>0</v>
      </c>
      <c r="Z18" s="182"/>
      <c r="AA18" s="185">
        <f t="shared" si="1"/>
        <v>0</v>
      </c>
      <c r="AC18" s="43"/>
      <c r="AE18" s="186"/>
      <c r="AF18" s="186"/>
      <c r="AG18" s="186"/>
    </row>
    <row r="19" spans="1:33" ht="30" customHeight="1">
      <c r="A19" s="374" t="s">
        <v>203</v>
      </c>
      <c r="B19" s="374"/>
      <c r="C19" s="24"/>
      <c r="D19" s="375">
        <v>1504778</v>
      </c>
      <c r="E19" s="375"/>
      <c r="F19" s="183"/>
      <c r="G19" s="183">
        <v>27962291662</v>
      </c>
      <c r="H19" s="183"/>
      <c r="I19" s="183">
        <v>31487663045</v>
      </c>
      <c r="J19" s="183"/>
      <c r="K19" s="183">
        <v>0</v>
      </c>
      <c r="L19" s="182"/>
      <c r="M19" s="183">
        <v>0</v>
      </c>
      <c r="N19" s="182"/>
      <c r="O19" s="183">
        <v>0</v>
      </c>
      <c r="P19" s="183"/>
      <c r="Q19" s="183">
        <v>0</v>
      </c>
      <c r="R19" s="183"/>
      <c r="S19" s="183">
        <f t="shared" si="0"/>
        <v>1504778</v>
      </c>
      <c r="T19" s="182"/>
      <c r="U19" s="24">
        <v>20300</v>
      </c>
      <c r="V19" s="182"/>
      <c r="W19" s="183">
        <v>27962291662</v>
      </c>
      <c r="X19" s="182"/>
      <c r="Y19" s="183">
        <v>30510718845</v>
      </c>
      <c r="Z19" s="182"/>
      <c r="AA19" s="185">
        <f t="shared" si="1"/>
        <v>2.6353846124145684E-3</v>
      </c>
      <c r="AC19" s="43"/>
      <c r="AE19" s="186"/>
      <c r="AF19" s="186"/>
      <c r="AG19" s="186"/>
    </row>
    <row r="20" spans="1:33" ht="30" customHeight="1">
      <c r="A20" s="374" t="s">
        <v>204</v>
      </c>
      <c r="B20" s="374"/>
      <c r="C20" s="24"/>
      <c r="D20" s="375">
        <v>3282473</v>
      </c>
      <c r="E20" s="375"/>
      <c r="F20" s="183"/>
      <c r="G20" s="183">
        <v>40832029772</v>
      </c>
      <c r="H20" s="183"/>
      <c r="I20" s="183">
        <v>42761919385</v>
      </c>
      <c r="J20" s="183"/>
      <c r="K20" s="183">
        <v>0</v>
      </c>
      <c r="L20" s="182"/>
      <c r="M20" s="183">
        <v>0</v>
      </c>
      <c r="N20" s="182"/>
      <c r="O20" s="183">
        <v>3282473</v>
      </c>
      <c r="P20" s="183"/>
      <c r="Q20" s="183">
        <v>42730169452</v>
      </c>
      <c r="R20" s="183"/>
      <c r="S20" s="183">
        <f t="shared" si="0"/>
        <v>0</v>
      </c>
      <c r="T20" s="182"/>
      <c r="U20" s="24">
        <v>0</v>
      </c>
      <c r="V20" s="182"/>
      <c r="W20" s="183">
        <v>0</v>
      </c>
      <c r="X20" s="182"/>
      <c r="Y20" s="183">
        <v>0</v>
      </c>
      <c r="Z20" s="182"/>
      <c r="AA20" s="185">
        <f t="shared" si="1"/>
        <v>0</v>
      </c>
      <c r="AC20" s="43"/>
      <c r="AE20" s="186"/>
      <c r="AF20" s="186"/>
      <c r="AG20" s="186"/>
    </row>
    <row r="21" spans="1:33" ht="30" customHeight="1">
      <c r="A21" s="374" t="s">
        <v>217</v>
      </c>
      <c r="B21" s="374"/>
      <c r="C21" s="24"/>
      <c r="D21" s="375">
        <v>4913374</v>
      </c>
      <c r="E21" s="375"/>
      <c r="F21" s="183"/>
      <c r="G21" s="183">
        <v>63700893230</v>
      </c>
      <c r="H21" s="183"/>
      <c r="I21" s="183">
        <v>66619846926</v>
      </c>
      <c r="J21" s="183"/>
      <c r="K21" s="183">
        <v>0</v>
      </c>
      <c r="L21" s="182"/>
      <c r="M21" s="183">
        <v>0</v>
      </c>
      <c r="N21" s="182"/>
      <c r="O21" s="183">
        <v>0</v>
      </c>
      <c r="P21" s="183"/>
      <c r="Q21" s="183">
        <v>0</v>
      </c>
      <c r="R21" s="183"/>
      <c r="S21" s="183">
        <f t="shared" si="0"/>
        <v>4913374</v>
      </c>
      <c r="T21" s="182"/>
      <c r="U21" s="24">
        <v>13249</v>
      </c>
      <c r="V21" s="182"/>
      <c r="W21" s="183">
        <v>63700893230</v>
      </c>
      <c r="X21" s="182"/>
      <c r="Y21" s="183">
        <v>65019989092</v>
      </c>
      <c r="Z21" s="182"/>
      <c r="AA21" s="185">
        <f t="shared" si="1"/>
        <v>5.6161468899806211E-3</v>
      </c>
      <c r="AC21" s="43"/>
      <c r="AE21" s="186"/>
      <c r="AF21" s="186"/>
      <c r="AG21" s="186"/>
    </row>
    <row r="22" spans="1:33" ht="30" customHeight="1">
      <c r="A22" s="374" t="s">
        <v>227</v>
      </c>
      <c r="B22" s="374"/>
      <c r="C22" s="24"/>
      <c r="D22" s="375">
        <v>1000000</v>
      </c>
      <c r="E22" s="375"/>
      <c r="F22" s="183"/>
      <c r="G22" s="183">
        <v>14618938315</v>
      </c>
      <c r="H22" s="183"/>
      <c r="I22" s="183">
        <v>15472604438</v>
      </c>
      <c r="J22" s="183"/>
      <c r="K22" s="183">
        <v>0</v>
      </c>
      <c r="L22" s="182"/>
      <c r="M22" s="183">
        <v>0</v>
      </c>
      <c r="N22" s="182"/>
      <c r="O22" s="183">
        <v>1000000</v>
      </c>
      <c r="P22" s="183"/>
      <c r="Q22" s="183">
        <v>15556504688</v>
      </c>
      <c r="R22" s="183"/>
      <c r="S22" s="183">
        <f t="shared" si="0"/>
        <v>0</v>
      </c>
      <c r="T22" s="182"/>
      <c r="U22" s="24">
        <v>0</v>
      </c>
      <c r="V22" s="182"/>
      <c r="W22" s="183">
        <v>0</v>
      </c>
      <c r="X22" s="182"/>
      <c r="Y22" s="183">
        <v>0</v>
      </c>
      <c r="Z22" s="182"/>
      <c r="AA22" s="185">
        <f t="shared" si="1"/>
        <v>0</v>
      </c>
      <c r="AC22" s="43"/>
      <c r="AE22" s="186"/>
      <c r="AF22" s="186"/>
      <c r="AG22" s="186"/>
    </row>
    <row r="23" spans="1:33" ht="30" customHeight="1">
      <c r="A23" s="374" t="s">
        <v>177</v>
      </c>
      <c r="B23" s="374"/>
      <c r="C23" s="176"/>
      <c r="D23" s="375">
        <v>12935390</v>
      </c>
      <c r="E23" s="375"/>
      <c r="F23" s="183"/>
      <c r="G23" s="183">
        <v>273924313579</v>
      </c>
      <c r="H23" s="183"/>
      <c r="I23" s="183">
        <v>305115969349</v>
      </c>
      <c r="J23" s="183"/>
      <c r="K23" s="183">
        <v>0</v>
      </c>
      <c r="L23" s="182"/>
      <c r="M23" s="183">
        <v>0</v>
      </c>
      <c r="N23" s="182"/>
      <c r="O23" s="331">
        <v>0</v>
      </c>
      <c r="P23" s="331"/>
      <c r="Q23" s="331">
        <v>0</v>
      </c>
      <c r="R23" s="331"/>
      <c r="S23" s="183">
        <f t="shared" si="0"/>
        <v>12935390</v>
      </c>
      <c r="T23" s="182"/>
      <c r="U23" s="24">
        <v>24101</v>
      </c>
      <c r="V23" s="182"/>
      <c r="W23" s="183">
        <v>273924313579</v>
      </c>
      <c r="X23" s="182"/>
      <c r="Y23" s="183">
        <v>311754799559</v>
      </c>
      <c r="Z23" s="182"/>
      <c r="AA23" s="185">
        <f t="shared" si="1"/>
        <v>2.6928038168422794E-2</v>
      </c>
      <c r="AC23" s="43"/>
    </row>
    <row r="24" spans="1:33" ht="30" customHeight="1">
      <c r="A24" s="346" t="s">
        <v>235</v>
      </c>
      <c r="B24" s="346"/>
      <c r="C24" s="176"/>
      <c r="D24" s="375">
        <v>1694000</v>
      </c>
      <c r="E24" s="375"/>
      <c r="F24" s="183"/>
      <c r="G24" s="183">
        <v>20012387472</v>
      </c>
      <c r="H24" s="183"/>
      <c r="I24" s="183">
        <v>21826650038</v>
      </c>
      <c r="J24" s="183"/>
      <c r="K24" s="183">
        <v>0</v>
      </c>
      <c r="L24" s="182"/>
      <c r="M24" s="183">
        <v>0</v>
      </c>
      <c r="N24" s="182"/>
      <c r="O24" s="183">
        <v>0</v>
      </c>
      <c r="P24" s="183"/>
      <c r="Q24" s="183">
        <v>0</v>
      </c>
      <c r="R24" s="183"/>
      <c r="S24" s="183">
        <f t="shared" si="0"/>
        <v>1694000</v>
      </c>
      <c r="T24" s="182"/>
      <c r="U24" s="24">
        <v>12900</v>
      </c>
      <c r="V24" s="182"/>
      <c r="W24" s="183">
        <v>20012387472</v>
      </c>
      <c r="X24" s="182"/>
      <c r="Y24" s="183">
        <v>21826650038</v>
      </c>
      <c r="Z24" s="182"/>
      <c r="AA24" s="185">
        <f t="shared" si="1"/>
        <v>1.8852921146474239E-3</v>
      </c>
      <c r="AC24" s="43"/>
    </row>
    <row r="25" spans="1:33" ht="30" customHeight="1">
      <c r="A25" s="374" t="s">
        <v>236</v>
      </c>
      <c r="B25" s="374"/>
      <c r="C25" s="176"/>
      <c r="D25" s="375">
        <v>4000000</v>
      </c>
      <c r="E25" s="375"/>
      <c r="F25" s="183"/>
      <c r="G25" s="183">
        <v>40251878398</v>
      </c>
      <c r="H25" s="183"/>
      <c r="I25" s="183">
        <v>40671645000</v>
      </c>
      <c r="J25" s="183"/>
      <c r="K25" s="183">
        <v>0</v>
      </c>
      <c r="L25" s="182"/>
      <c r="M25" s="183">
        <v>0</v>
      </c>
      <c r="N25" s="182"/>
      <c r="O25" s="183">
        <v>0</v>
      </c>
      <c r="P25" s="183"/>
      <c r="Q25" s="183">
        <v>0</v>
      </c>
      <c r="R25" s="183"/>
      <c r="S25" s="183">
        <f t="shared" si="0"/>
        <v>4000000</v>
      </c>
      <c r="T25" s="182"/>
      <c r="U25" s="24">
        <v>10050</v>
      </c>
      <c r="V25" s="182"/>
      <c r="W25" s="183">
        <v>40251878398</v>
      </c>
      <c r="X25" s="182"/>
      <c r="Y25" s="183">
        <v>40152262500</v>
      </c>
      <c r="Z25" s="182"/>
      <c r="AA25" s="185">
        <f t="shared" si="1"/>
        <v>3.4681796677324571E-3</v>
      </c>
      <c r="AC25" s="43"/>
    </row>
    <row r="26" spans="1:33" ht="30" customHeight="1">
      <c r="A26" s="346" t="s">
        <v>282</v>
      </c>
      <c r="B26" s="346"/>
      <c r="C26" s="176"/>
      <c r="D26" s="375">
        <v>15428991</v>
      </c>
      <c r="E26" s="375"/>
      <c r="F26" s="183"/>
      <c r="G26" s="183">
        <v>199999993026</v>
      </c>
      <c r="H26" s="183">
        <v>0</v>
      </c>
      <c r="I26" s="183">
        <v>203358112918</v>
      </c>
      <c r="J26" s="183"/>
      <c r="K26" s="183">
        <v>0</v>
      </c>
      <c r="L26" s="182"/>
      <c r="M26" s="183">
        <v>0</v>
      </c>
      <c r="N26" s="182"/>
      <c r="O26" s="183">
        <v>0</v>
      </c>
      <c r="P26" s="183"/>
      <c r="Q26" s="183">
        <v>0</v>
      </c>
      <c r="R26" s="183"/>
      <c r="S26" s="183">
        <f t="shared" si="0"/>
        <v>15428991</v>
      </c>
      <c r="T26" s="182"/>
      <c r="U26" s="24">
        <v>13534</v>
      </c>
      <c r="V26" s="182"/>
      <c r="W26" s="183">
        <v>199999993026</v>
      </c>
      <c r="X26" s="182"/>
      <c r="Y26" s="183">
        <v>208821055761</v>
      </c>
      <c r="Z26" s="182"/>
      <c r="AA26" s="188">
        <f t="shared" si="1"/>
        <v>1.803706428211177E-2</v>
      </c>
      <c r="AC26" s="43"/>
    </row>
    <row r="27" spans="1:33" ht="30" customHeight="1">
      <c r="A27" s="346" t="s">
        <v>283</v>
      </c>
      <c r="B27" s="346"/>
      <c r="C27" s="176"/>
      <c r="D27" s="375">
        <v>20000000</v>
      </c>
      <c r="E27" s="375"/>
      <c r="F27" s="183"/>
      <c r="G27" s="183">
        <v>200000000000</v>
      </c>
      <c r="H27" s="183"/>
      <c r="I27" s="183">
        <v>203502600000</v>
      </c>
      <c r="J27" s="183"/>
      <c r="K27" s="183">
        <v>0</v>
      </c>
      <c r="L27" s="182"/>
      <c r="M27" s="183">
        <v>0</v>
      </c>
      <c r="N27" s="182"/>
      <c r="O27" s="183">
        <v>0</v>
      </c>
      <c r="P27" s="183"/>
      <c r="Q27" s="183">
        <v>0</v>
      </c>
      <c r="R27" s="183"/>
      <c r="S27" s="183">
        <f t="shared" si="0"/>
        <v>20000000</v>
      </c>
      <c r="T27" s="182"/>
      <c r="U27" s="24">
        <v>10406</v>
      </c>
      <c r="V27" s="182"/>
      <c r="W27" s="183">
        <v>200000000000</v>
      </c>
      <c r="X27" s="182"/>
      <c r="Y27" s="183">
        <v>208112800000</v>
      </c>
      <c r="Z27" s="182"/>
      <c r="AA27" s="188">
        <f t="shared" si="1"/>
        <v>1.797588819695705E-2</v>
      </c>
      <c r="AC27" s="43"/>
    </row>
    <row r="28" spans="1:33" s="178" customFormat="1" ht="30" customHeight="1" thickBot="1">
      <c r="A28" s="343" t="s">
        <v>12</v>
      </c>
      <c r="B28" s="343"/>
      <c r="D28" s="379">
        <f>SUM(D8:D27)</f>
        <v>94560755</v>
      </c>
      <c r="E28" s="379">
        <f t="shared" ref="E28:Q28" si="2">SUM(E8:E27)</f>
        <v>0</v>
      </c>
      <c r="F28" s="178">
        <f t="shared" si="2"/>
        <v>0</v>
      </c>
      <c r="G28" s="189">
        <f>SUM(G8:G27)</f>
        <v>1281124349765</v>
      </c>
      <c r="H28" s="178">
        <f t="shared" si="2"/>
        <v>0</v>
      </c>
      <c r="I28" s="189">
        <f>SUM(I8:I27)</f>
        <v>1399438981363</v>
      </c>
      <c r="J28" s="178">
        <f t="shared" si="2"/>
        <v>6595634292</v>
      </c>
      <c r="K28" s="189">
        <f t="shared" si="2"/>
        <v>10173336</v>
      </c>
      <c r="L28" s="178">
        <f t="shared" si="2"/>
        <v>0</v>
      </c>
      <c r="M28" s="190">
        <f t="shared" si="2"/>
        <v>250876022912</v>
      </c>
      <c r="N28" s="178">
        <f t="shared" si="2"/>
        <v>0</v>
      </c>
      <c r="O28" s="190">
        <f t="shared" si="2"/>
        <v>11630567</v>
      </c>
      <c r="P28" s="178">
        <f t="shared" si="2"/>
        <v>0</v>
      </c>
      <c r="Q28" s="190">
        <f t="shared" si="2"/>
        <v>221577812699</v>
      </c>
      <c r="S28" s="189">
        <f>SUM(S8:S27)</f>
        <v>93103524</v>
      </c>
      <c r="U28" s="191"/>
      <c r="W28" s="190">
        <f>SUM(W8:W27)</f>
        <v>1313577114933</v>
      </c>
      <c r="X28" s="178">
        <f>SUM(X8:X27)</f>
        <v>0</v>
      </c>
      <c r="Y28" s="190">
        <f>SUM(Y8:Y27)</f>
        <v>1430505832924</v>
      </c>
      <c r="AA28" s="192">
        <f>SUM(AA8:AA27)</f>
        <v>0.12356093867237741</v>
      </c>
      <c r="AD28" s="193"/>
      <c r="AE28" s="194"/>
      <c r="AF28" s="194"/>
      <c r="AG28" s="194"/>
    </row>
    <row r="29" spans="1:33" ht="30" customHeight="1" thickTop="1"/>
  </sheetData>
  <mergeCells count="60">
    <mergeCell ref="A17:B17"/>
    <mergeCell ref="A18:B18"/>
    <mergeCell ref="D19:E19"/>
    <mergeCell ref="D20:E20"/>
    <mergeCell ref="D21:E21"/>
    <mergeCell ref="A19:B19"/>
    <mergeCell ref="A20:B20"/>
    <mergeCell ref="A21:B21"/>
    <mergeCell ref="A28:B28"/>
    <mergeCell ref="D28:E28"/>
    <mergeCell ref="A23:B23"/>
    <mergeCell ref="D23:E23"/>
    <mergeCell ref="D17:E17"/>
    <mergeCell ref="D18:E18"/>
    <mergeCell ref="A24:B24"/>
    <mergeCell ref="A25:B25"/>
    <mergeCell ref="A27:B27"/>
    <mergeCell ref="D24:E24"/>
    <mergeCell ref="D25:E25"/>
    <mergeCell ref="D27:E27"/>
    <mergeCell ref="A26:B26"/>
    <mergeCell ref="D26:E26"/>
    <mergeCell ref="A22:B22"/>
    <mergeCell ref="D22:E22"/>
    <mergeCell ref="O6:Q6"/>
    <mergeCell ref="A8:B8"/>
    <mergeCell ref="D8:E8"/>
    <mergeCell ref="A11:B11"/>
    <mergeCell ref="A12:B12"/>
    <mergeCell ref="D12:E12"/>
    <mergeCell ref="A9:B9"/>
    <mergeCell ref="D9:E9"/>
    <mergeCell ref="I6:I7"/>
    <mergeCell ref="D6:E7"/>
    <mergeCell ref="K6:M6"/>
    <mergeCell ref="A7:B7"/>
    <mergeCell ref="G6:G7"/>
    <mergeCell ref="A10:B10"/>
    <mergeCell ref="D10:E10"/>
    <mergeCell ref="D11:E11"/>
    <mergeCell ref="S6:S7"/>
    <mergeCell ref="U6:U7"/>
    <mergeCell ref="W6:W7"/>
    <mergeCell ref="Y6:Y7"/>
    <mergeCell ref="AA6:AA7"/>
    <mergeCell ref="A1:AA1"/>
    <mergeCell ref="A2:AA2"/>
    <mergeCell ref="A3:AA3"/>
    <mergeCell ref="E5:I5"/>
    <mergeCell ref="K5:Q5"/>
    <mergeCell ref="S5:AA5"/>
    <mergeCell ref="A4:AA4"/>
    <mergeCell ref="A14:B14"/>
    <mergeCell ref="A16:B16"/>
    <mergeCell ref="D16:E16"/>
    <mergeCell ref="A13:B13"/>
    <mergeCell ref="D13:E13"/>
    <mergeCell ref="D15:E15"/>
    <mergeCell ref="A15:B15"/>
    <mergeCell ref="D14:E14"/>
  </mergeCells>
  <pageMargins left="0.39" right="0.39" top="0.39" bottom="0.39" header="0" footer="0"/>
  <pageSetup scale="5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249977111117893"/>
    <pageSetUpPr fitToPage="1"/>
  </sheetPr>
  <dimension ref="A1:Q64"/>
  <sheetViews>
    <sheetView rightToLeft="1" view="pageBreakPreview" zoomScaleNormal="100" zoomScaleSheetLayoutView="100" workbookViewId="0">
      <selection activeCell="O1" sqref="O1"/>
    </sheetView>
  </sheetViews>
  <sheetFormatPr defaultRowHeight="24.95" customHeight="1"/>
  <cols>
    <col min="1" max="1" width="5.140625" style="12" customWidth="1"/>
    <col min="2" max="2" width="53.42578125" style="12" customWidth="1"/>
    <col min="3" max="3" width="0.5703125" style="12" customWidth="1"/>
    <col min="4" max="4" width="20.5703125" style="12" customWidth="1"/>
    <col min="5" max="5" width="0.5703125" style="12" customWidth="1"/>
    <col min="6" max="6" width="20.7109375" style="12" bestFit="1" customWidth="1"/>
    <col min="7" max="7" width="0.5703125" style="12" customWidth="1"/>
    <col min="8" max="8" width="20.85546875" style="12" customWidth="1"/>
    <col min="9" max="9" width="0.28515625" style="12" customWidth="1"/>
    <col min="10" max="10" width="20.5703125" style="12" bestFit="1" customWidth="1"/>
    <col min="11" max="11" width="0.42578125" style="12" customWidth="1"/>
    <col min="12" max="12" width="18.28515625" style="44" bestFit="1" customWidth="1"/>
    <col min="13" max="13" width="0.28515625" style="12" customWidth="1"/>
    <col min="14" max="14" width="48.28515625" style="154" hidden="1" customWidth="1"/>
    <col min="15" max="15" width="17.85546875" style="149" customWidth="1"/>
    <col min="16" max="16" width="14.140625" style="75" bestFit="1" customWidth="1"/>
    <col min="17" max="17" width="11.5703125" style="68" bestFit="1" customWidth="1"/>
    <col min="18" max="16384" width="9.140625" style="12"/>
  </cols>
  <sheetData>
    <row r="1" spans="1:17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N1" s="150"/>
      <c r="O1" s="146"/>
      <c r="P1" s="73"/>
      <c r="Q1" s="64"/>
    </row>
    <row r="2" spans="1:17" ht="30" customHeight="1">
      <c r="A2" s="343" t="s">
        <v>1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N2" s="151"/>
      <c r="O2" s="147"/>
      <c r="P2" s="73"/>
      <c r="Q2" s="66"/>
    </row>
    <row r="3" spans="1:17" ht="30" customHeight="1">
      <c r="A3" s="343" t="s">
        <v>295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N3" s="151"/>
      <c r="O3" s="147"/>
      <c r="P3" s="73"/>
      <c r="Q3" s="66"/>
    </row>
    <row r="4" spans="1:17" s="13" customFormat="1" ht="30" customHeight="1">
      <c r="A4" s="342" t="s">
        <v>151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N4" s="151"/>
      <c r="O4" s="147"/>
      <c r="P4" s="73"/>
      <c r="Q4" s="66"/>
    </row>
    <row r="5" spans="1:17" ht="30" customHeight="1">
      <c r="A5"/>
      <c r="B5"/>
      <c r="C5"/>
      <c r="D5" s="17" t="s">
        <v>275</v>
      </c>
      <c r="E5"/>
      <c r="F5" s="363" t="s">
        <v>2</v>
      </c>
      <c r="G5" s="363"/>
      <c r="H5" s="363"/>
      <c r="I5"/>
      <c r="J5" s="17" t="s">
        <v>296</v>
      </c>
      <c r="K5"/>
      <c r="L5" s="45"/>
      <c r="M5"/>
      <c r="N5"/>
      <c r="O5"/>
      <c r="P5" s="73"/>
      <c r="Q5" s="66"/>
    </row>
    <row r="6" spans="1:17" ht="30" customHeight="1">
      <c r="A6" s="363" t="s">
        <v>73</v>
      </c>
      <c r="B6" s="363"/>
      <c r="C6"/>
      <c r="D6" s="17" t="s">
        <v>74</v>
      </c>
      <c r="E6"/>
      <c r="F6" s="17" t="s">
        <v>75</v>
      </c>
      <c r="G6"/>
      <c r="H6" s="17" t="s">
        <v>76</v>
      </c>
      <c r="I6"/>
      <c r="J6" s="17" t="s">
        <v>74</v>
      </c>
      <c r="K6"/>
      <c r="L6" s="195" t="s">
        <v>11</v>
      </c>
      <c r="M6"/>
      <c r="N6"/>
      <c r="O6"/>
      <c r="P6" s="73"/>
      <c r="Q6" s="66"/>
    </row>
    <row r="7" spans="1:17" ht="30" customHeight="1">
      <c r="A7" s="382" t="s">
        <v>77</v>
      </c>
      <c r="B7" s="382"/>
      <c r="C7"/>
      <c r="D7" s="69">
        <v>770789294</v>
      </c>
      <c r="E7"/>
      <c r="F7" s="69">
        <v>4349340210555</v>
      </c>
      <c r="G7"/>
      <c r="H7" s="69">
        <v>4155917569918</v>
      </c>
      <c r="I7"/>
      <c r="J7" s="69">
        <f>D7+F7-H7</f>
        <v>194193429931</v>
      </c>
      <c r="K7"/>
      <c r="L7" s="172">
        <f t="shared" ref="L7:L36" si="0">J7/11577330573030</f>
        <v>1.6773592902614685E-2</v>
      </c>
      <c r="M7"/>
      <c r="N7" s="162">
        <v>7325921202288</v>
      </c>
      <c r="O7"/>
      <c r="P7" s="73"/>
      <c r="Q7" s="66"/>
    </row>
    <row r="8" spans="1:17" ht="30" customHeight="1">
      <c r="A8" s="381" t="s">
        <v>183</v>
      </c>
      <c r="B8" s="381"/>
      <c r="C8"/>
      <c r="D8" s="36">
        <v>10807005</v>
      </c>
      <c r="E8"/>
      <c r="F8" s="36">
        <v>475501004686</v>
      </c>
      <c r="G8"/>
      <c r="H8" s="36">
        <v>475441210000</v>
      </c>
      <c r="I8"/>
      <c r="J8" s="36">
        <f t="shared" ref="J8:J28" si="1">D8+F8-H8</f>
        <v>70601691</v>
      </c>
      <c r="K8"/>
      <c r="L8" s="171">
        <f t="shared" si="0"/>
        <v>6.0982702838658121E-6</v>
      </c>
      <c r="M8"/>
      <c r="N8"/>
      <c r="O8"/>
      <c r="P8" s="73"/>
      <c r="Q8" s="66"/>
    </row>
    <row r="9" spans="1:17" ht="30" customHeight="1">
      <c r="A9" s="381" t="s">
        <v>78</v>
      </c>
      <c r="B9" s="381"/>
      <c r="C9"/>
      <c r="D9" s="36">
        <v>357984799703</v>
      </c>
      <c r="E9"/>
      <c r="F9" s="36">
        <v>795429303891</v>
      </c>
      <c r="G9"/>
      <c r="H9" s="36">
        <v>1153413289000</v>
      </c>
      <c r="I9"/>
      <c r="J9" s="36">
        <f t="shared" si="1"/>
        <v>814594</v>
      </c>
      <c r="K9"/>
      <c r="L9" s="171">
        <f t="shared" si="0"/>
        <v>7.0361124687727203E-8</v>
      </c>
      <c r="M9"/>
      <c r="N9"/>
      <c r="O9"/>
      <c r="P9" s="73"/>
      <c r="Q9" s="66"/>
    </row>
    <row r="10" spans="1:17" ht="30" customHeight="1">
      <c r="A10" s="381" t="s">
        <v>79</v>
      </c>
      <c r="B10" s="381"/>
      <c r="C10"/>
      <c r="D10" s="36">
        <v>1793480</v>
      </c>
      <c r="E10"/>
      <c r="F10" s="36">
        <v>7616</v>
      </c>
      <c r="G10"/>
      <c r="H10" s="36">
        <v>0</v>
      </c>
      <c r="I10"/>
      <c r="J10" s="36">
        <f t="shared" si="1"/>
        <v>1801096</v>
      </c>
      <c r="K10"/>
      <c r="L10" s="171">
        <f t="shared" si="0"/>
        <v>1.5557092273030087E-7</v>
      </c>
      <c r="M10"/>
      <c r="N10"/>
      <c r="O10"/>
      <c r="P10" s="73"/>
      <c r="Q10" s="66"/>
    </row>
    <row r="11" spans="1:17" ht="30" customHeight="1">
      <c r="A11" s="381" t="s">
        <v>80</v>
      </c>
      <c r="B11" s="381"/>
      <c r="C11"/>
      <c r="D11" s="36">
        <v>12239824</v>
      </c>
      <c r="E11"/>
      <c r="F11" s="36">
        <v>0</v>
      </c>
      <c r="G11"/>
      <c r="H11" s="36">
        <v>12239824</v>
      </c>
      <c r="I11"/>
      <c r="J11" s="36">
        <f t="shared" si="1"/>
        <v>0</v>
      </c>
      <c r="K11"/>
      <c r="L11" s="171">
        <f t="shared" si="0"/>
        <v>0</v>
      </c>
      <c r="M11"/>
      <c r="N11"/>
      <c r="O11"/>
      <c r="P11" s="73"/>
      <c r="Q11" s="66"/>
    </row>
    <row r="12" spans="1:17" ht="30" customHeight="1">
      <c r="A12" s="381" t="s">
        <v>81</v>
      </c>
      <c r="B12" s="381"/>
      <c r="C12"/>
      <c r="D12" s="36">
        <v>7482484</v>
      </c>
      <c r="E12"/>
      <c r="F12" s="36">
        <v>31641</v>
      </c>
      <c r="G12"/>
      <c r="H12" s="36">
        <v>0</v>
      </c>
      <c r="I12"/>
      <c r="J12" s="36">
        <f t="shared" si="1"/>
        <v>7514125</v>
      </c>
      <c r="K12"/>
      <c r="L12" s="171">
        <f t="shared" si="0"/>
        <v>6.4903778574868967E-7</v>
      </c>
      <c r="M12"/>
      <c r="N12"/>
      <c r="O12"/>
      <c r="P12" s="73"/>
      <c r="Q12" s="66"/>
    </row>
    <row r="13" spans="1:17" ht="30" customHeight="1">
      <c r="A13" s="381" t="s">
        <v>82</v>
      </c>
      <c r="B13" s="381"/>
      <c r="C13"/>
      <c r="D13" s="36">
        <v>1912164</v>
      </c>
      <c r="E13"/>
      <c r="F13" s="36">
        <v>8085</v>
      </c>
      <c r="G13"/>
      <c r="H13" s="36">
        <v>0</v>
      </c>
      <c r="I13"/>
      <c r="J13" s="36">
        <f t="shared" si="1"/>
        <v>1920249</v>
      </c>
      <c r="K13"/>
      <c r="L13" s="171">
        <f t="shared" si="0"/>
        <v>1.6586284617918064E-7</v>
      </c>
      <c r="M13"/>
      <c r="N13"/>
      <c r="O13"/>
      <c r="P13" s="73"/>
      <c r="Q13" s="66"/>
    </row>
    <row r="14" spans="1:17" ht="30" customHeight="1">
      <c r="A14" s="381" t="s">
        <v>83</v>
      </c>
      <c r="B14" s="381"/>
      <c r="C14"/>
      <c r="D14" s="36">
        <v>19673103</v>
      </c>
      <c r="E14"/>
      <c r="F14" s="36">
        <v>83543</v>
      </c>
      <c r="G14"/>
      <c r="H14" s="36">
        <v>0</v>
      </c>
      <c r="I14"/>
      <c r="J14" s="36">
        <f t="shared" si="1"/>
        <v>19756646</v>
      </c>
      <c r="K14"/>
      <c r="L14" s="171">
        <f t="shared" si="0"/>
        <v>1.7064940726512677E-6</v>
      </c>
      <c r="M14"/>
      <c r="N14"/>
      <c r="O14"/>
      <c r="P14" s="73"/>
      <c r="Q14" s="66"/>
    </row>
    <row r="15" spans="1:17" ht="30" customHeight="1">
      <c r="A15" s="381" t="s">
        <v>84</v>
      </c>
      <c r="B15" s="381"/>
      <c r="C15"/>
      <c r="D15" s="36">
        <v>2351473</v>
      </c>
      <c r="E15"/>
      <c r="F15" s="36">
        <v>9943</v>
      </c>
      <c r="G15"/>
      <c r="H15" s="36">
        <v>0</v>
      </c>
      <c r="I15"/>
      <c r="J15" s="36">
        <f t="shared" si="1"/>
        <v>2361416</v>
      </c>
      <c r="K15"/>
      <c r="L15" s="171">
        <f t="shared" si="0"/>
        <v>2.0396895338732424E-7</v>
      </c>
      <c r="M15"/>
      <c r="N15"/>
      <c r="O15"/>
      <c r="P15" s="73"/>
      <c r="Q15" s="66"/>
    </row>
    <row r="16" spans="1:17" ht="30" customHeight="1">
      <c r="A16" s="381" t="s">
        <v>85</v>
      </c>
      <c r="B16" s="381"/>
      <c r="C16"/>
      <c r="D16" s="36">
        <v>7259811</v>
      </c>
      <c r="E16"/>
      <c r="F16" s="36">
        <v>30699</v>
      </c>
      <c r="G16"/>
      <c r="H16" s="36">
        <v>0</v>
      </c>
      <c r="I16"/>
      <c r="J16" s="36">
        <f t="shared" si="1"/>
        <v>7290510</v>
      </c>
      <c r="K16"/>
      <c r="L16" s="171">
        <f t="shared" si="0"/>
        <v>6.2972288421854571E-7</v>
      </c>
      <c r="M16"/>
      <c r="N16"/>
      <c r="O16"/>
      <c r="P16" s="73"/>
      <c r="Q16" s="66"/>
    </row>
    <row r="17" spans="1:17" ht="30" customHeight="1">
      <c r="A17" s="381" t="s">
        <v>86</v>
      </c>
      <c r="B17" s="381"/>
      <c r="C17"/>
      <c r="D17" s="36">
        <v>19300371</v>
      </c>
      <c r="E17"/>
      <c r="F17" s="36">
        <v>12994577964</v>
      </c>
      <c r="G17"/>
      <c r="H17" s="36">
        <v>13000300000</v>
      </c>
      <c r="I17"/>
      <c r="J17" s="36">
        <f t="shared" si="1"/>
        <v>13578335</v>
      </c>
      <c r="K17"/>
      <c r="L17" s="171">
        <f t="shared" si="0"/>
        <v>1.1728381524866748E-6</v>
      </c>
      <c r="M17"/>
      <c r="N17"/>
      <c r="O17"/>
      <c r="P17" s="73"/>
      <c r="Q17" s="66"/>
    </row>
    <row r="18" spans="1:17" ht="30" customHeight="1">
      <c r="A18" s="381" t="s">
        <v>87</v>
      </c>
      <c r="B18" s="381"/>
      <c r="C18"/>
      <c r="D18" s="36">
        <v>300017347883</v>
      </c>
      <c r="E18"/>
      <c r="F18" s="36">
        <v>17776196944</v>
      </c>
      <c r="G18"/>
      <c r="H18" s="36">
        <v>312700900000</v>
      </c>
      <c r="I18"/>
      <c r="J18" s="36">
        <f t="shared" si="1"/>
        <v>5092644827</v>
      </c>
      <c r="K18"/>
      <c r="L18" s="171">
        <f t="shared" si="0"/>
        <v>4.3988074754154328E-4</v>
      </c>
      <c r="M18"/>
      <c r="N18"/>
      <c r="O18"/>
      <c r="P18" s="73"/>
      <c r="Q18" s="66"/>
    </row>
    <row r="19" spans="1:17" ht="30" customHeight="1">
      <c r="A19" s="381" t="s">
        <v>185</v>
      </c>
      <c r="B19" s="381"/>
      <c r="C19"/>
      <c r="D19" s="36">
        <v>13181797</v>
      </c>
      <c r="E19"/>
      <c r="F19" s="36">
        <v>55741</v>
      </c>
      <c r="G19"/>
      <c r="H19" s="36">
        <v>0</v>
      </c>
      <c r="I19"/>
      <c r="J19" s="36">
        <f t="shared" si="1"/>
        <v>13237538</v>
      </c>
      <c r="K19"/>
      <c r="L19" s="171">
        <f t="shared" si="0"/>
        <v>1.1434015740068389E-6</v>
      </c>
      <c r="M19"/>
      <c r="N19"/>
      <c r="O19"/>
      <c r="P19" s="73"/>
      <c r="Q19" s="72"/>
    </row>
    <row r="20" spans="1:17" ht="30" customHeight="1">
      <c r="A20" s="381" t="s">
        <v>205</v>
      </c>
      <c r="B20" s="381"/>
      <c r="C20" s="4"/>
      <c r="D20" s="36">
        <v>476169624</v>
      </c>
      <c r="E20"/>
      <c r="F20" s="36">
        <v>2017844</v>
      </c>
      <c r="G20"/>
      <c r="H20" s="36">
        <v>1000000</v>
      </c>
      <c r="I20"/>
      <c r="J20" s="36">
        <f t="shared" si="1"/>
        <v>477187468</v>
      </c>
      <c r="K20"/>
      <c r="L20" s="171">
        <f t="shared" si="0"/>
        <v>4.1217400245237298E-5</v>
      </c>
      <c r="M20"/>
      <c r="N20"/>
      <c r="O20"/>
      <c r="P20" s="73"/>
      <c r="Q20" s="72"/>
    </row>
    <row r="21" spans="1:17" ht="30" customHeight="1">
      <c r="A21" s="381" t="s">
        <v>206</v>
      </c>
      <c r="B21" s="381"/>
      <c r="C21"/>
      <c r="D21" s="36">
        <v>490000000000</v>
      </c>
      <c r="E21"/>
      <c r="F21" s="36">
        <v>0</v>
      </c>
      <c r="G21"/>
      <c r="H21" s="36">
        <v>0</v>
      </c>
      <c r="I21"/>
      <c r="J21" s="36">
        <f t="shared" si="1"/>
        <v>490000000000</v>
      </c>
      <c r="K21"/>
      <c r="L21" s="171">
        <f t="shared" si="0"/>
        <v>4.2324091629678498E-2</v>
      </c>
      <c r="M21"/>
      <c r="N21"/>
      <c r="O21"/>
      <c r="P21" s="73"/>
      <c r="Q21" s="72"/>
    </row>
    <row r="22" spans="1:17" ht="30" customHeight="1">
      <c r="A22" s="381" t="s">
        <v>239</v>
      </c>
      <c r="B22" s="381"/>
      <c r="C22"/>
      <c r="D22" s="36">
        <v>400000000000</v>
      </c>
      <c r="E22"/>
      <c r="F22" s="36">
        <v>0</v>
      </c>
      <c r="G22"/>
      <c r="H22" s="36">
        <v>200000000000</v>
      </c>
      <c r="I22"/>
      <c r="J22" s="36">
        <f t="shared" si="1"/>
        <v>200000000000</v>
      </c>
      <c r="K22"/>
      <c r="L22" s="171">
        <f t="shared" si="0"/>
        <v>1.7275139440685101E-2</v>
      </c>
      <c r="M22"/>
      <c r="N22"/>
      <c r="O22"/>
      <c r="P22" s="73"/>
      <c r="Q22" s="72"/>
    </row>
    <row r="23" spans="1:17" ht="30" customHeight="1">
      <c r="A23" s="381" t="s">
        <v>240</v>
      </c>
      <c r="B23" s="381"/>
      <c r="C23"/>
      <c r="D23" s="36">
        <v>500000000000</v>
      </c>
      <c r="E23"/>
      <c r="F23" s="36">
        <v>0</v>
      </c>
      <c r="G23"/>
      <c r="H23" s="36">
        <v>0</v>
      </c>
      <c r="I23"/>
      <c r="J23" s="36">
        <f t="shared" si="1"/>
        <v>500000000000</v>
      </c>
      <c r="K23"/>
      <c r="L23" s="171">
        <f t="shared" si="0"/>
        <v>4.3187848601712757E-2</v>
      </c>
      <c r="M23"/>
      <c r="N23"/>
      <c r="O23"/>
      <c r="P23" s="73"/>
      <c r="Q23" s="72"/>
    </row>
    <row r="24" spans="1:17" ht="30" customHeight="1">
      <c r="A24" s="381" t="s">
        <v>241</v>
      </c>
      <c r="B24" s="381"/>
      <c r="C24"/>
      <c r="D24" s="36">
        <v>250000000000</v>
      </c>
      <c r="E24"/>
      <c r="F24" s="36">
        <v>0</v>
      </c>
      <c r="G24"/>
      <c r="H24" s="36">
        <v>0</v>
      </c>
      <c r="I24"/>
      <c r="J24" s="36">
        <f t="shared" si="1"/>
        <v>250000000000</v>
      </c>
      <c r="K24"/>
      <c r="L24" s="171">
        <f t="shared" si="0"/>
        <v>2.1593924300856378E-2</v>
      </c>
      <c r="M24"/>
      <c r="N24"/>
      <c r="O24"/>
      <c r="P24" s="73"/>
      <c r="Q24" s="72"/>
    </row>
    <row r="25" spans="1:17" ht="30" customHeight="1">
      <c r="A25" s="381" t="s">
        <v>242</v>
      </c>
      <c r="B25" s="381"/>
      <c r="C25"/>
      <c r="D25" s="36">
        <v>154400000000</v>
      </c>
      <c r="E25"/>
      <c r="F25" s="36">
        <v>0</v>
      </c>
      <c r="G25"/>
      <c r="H25" s="36">
        <v>0</v>
      </c>
      <c r="I25"/>
      <c r="J25" s="36">
        <f t="shared" si="1"/>
        <v>154400000000</v>
      </c>
      <c r="K25"/>
      <c r="L25" s="171">
        <f t="shared" si="0"/>
        <v>1.3336407648208898E-2</v>
      </c>
      <c r="M25"/>
      <c r="N25"/>
      <c r="O25"/>
      <c r="P25" s="73"/>
      <c r="Q25" s="72"/>
    </row>
    <row r="26" spans="1:17" ht="30" customHeight="1">
      <c r="A26" s="381" t="s">
        <v>243</v>
      </c>
      <c r="B26" s="381"/>
      <c r="C26"/>
      <c r="D26" s="36">
        <v>15322611</v>
      </c>
      <c r="E26"/>
      <c r="F26" s="36">
        <v>242215537672</v>
      </c>
      <c r="G26"/>
      <c r="H26" s="36">
        <v>230000375000</v>
      </c>
      <c r="I26"/>
      <c r="J26" s="36">
        <f t="shared" si="1"/>
        <v>12230485283</v>
      </c>
      <c r="K26"/>
      <c r="L26" s="171">
        <f t="shared" si="0"/>
        <v>1.0564166934553599E-3</v>
      </c>
      <c r="M26"/>
      <c r="N26"/>
      <c r="O26"/>
      <c r="P26" s="73"/>
      <c r="Q26" s="72"/>
    </row>
    <row r="27" spans="1:17" ht="30" customHeight="1">
      <c r="A27" s="381" t="s">
        <v>244</v>
      </c>
      <c r="B27" s="381"/>
      <c r="C27"/>
      <c r="D27" s="36">
        <v>594500000000</v>
      </c>
      <c r="E27"/>
      <c r="F27" s="36">
        <v>0</v>
      </c>
      <c r="G27"/>
      <c r="H27" s="36">
        <v>230000000000</v>
      </c>
      <c r="I27"/>
      <c r="J27" s="36">
        <f t="shared" si="1"/>
        <v>364500000000</v>
      </c>
      <c r="K27"/>
      <c r="L27" s="171">
        <f t="shared" si="0"/>
        <v>3.1483941630648597E-2</v>
      </c>
      <c r="M27"/>
      <c r="N27"/>
      <c r="O27"/>
      <c r="P27" s="73"/>
      <c r="Q27" s="72"/>
    </row>
    <row r="28" spans="1:17" ht="30" customHeight="1">
      <c r="A28" s="381" t="s">
        <v>271</v>
      </c>
      <c r="B28" s="381"/>
      <c r="C28"/>
      <c r="D28" s="36">
        <v>300000000000</v>
      </c>
      <c r="E28"/>
      <c r="F28" s="36">
        <v>0</v>
      </c>
      <c r="G28"/>
      <c r="H28" s="36">
        <v>0</v>
      </c>
      <c r="I28"/>
      <c r="J28" s="36">
        <f t="shared" si="1"/>
        <v>300000000000</v>
      </c>
      <c r="K28"/>
      <c r="L28" s="171">
        <f t="shared" si="0"/>
        <v>2.5912709161027652E-2</v>
      </c>
      <c r="M28"/>
      <c r="N28"/>
      <c r="O28"/>
      <c r="P28" s="73"/>
      <c r="Q28" s="72"/>
    </row>
    <row r="29" spans="1:17" ht="30" customHeight="1">
      <c r="A29" s="381" t="s">
        <v>272</v>
      </c>
      <c r="B29" s="381"/>
      <c r="C29"/>
      <c r="D29" s="36">
        <v>300000000000</v>
      </c>
      <c r="E29"/>
      <c r="F29" s="36">
        <v>0</v>
      </c>
      <c r="G29"/>
      <c r="H29" s="36">
        <v>0</v>
      </c>
      <c r="I29"/>
      <c r="J29" s="36">
        <f t="shared" ref="J29:J36" si="2">D29+F29-H29</f>
        <v>300000000000</v>
      </c>
      <c r="K29"/>
      <c r="L29" s="171">
        <f t="shared" si="0"/>
        <v>2.5912709161027652E-2</v>
      </c>
      <c r="M29"/>
      <c r="N29"/>
      <c r="O29"/>
      <c r="P29" s="73"/>
      <c r="Q29" s="72"/>
    </row>
    <row r="30" spans="1:17" ht="30" customHeight="1">
      <c r="A30" s="381" t="s">
        <v>284</v>
      </c>
      <c r="B30" s="381"/>
      <c r="C30"/>
      <c r="D30" s="36">
        <v>500000000000</v>
      </c>
      <c r="E30"/>
      <c r="F30" s="36">
        <v>0</v>
      </c>
      <c r="G30"/>
      <c r="H30" s="36">
        <v>0</v>
      </c>
      <c r="I30"/>
      <c r="J30" s="36">
        <f t="shared" si="2"/>
        <v>500000000000</v>
      </c>
      <c r="K30"/>
      <c r="L30" s="171">
        <f t="shared" si="0"/>
        <v>4.3187848601712757E-2</v>
      </c>
      <c r="M30"/>
      <c r="N30"/>
      <c r="O30"/>
      <c r="P30" s="73"/>
      <c r="Q30" s="72"/>
    </row>
    <row r="31" spans="1:17" ht="30" customHeight="1">
      <c r="A31" s="381" t="s">
        <v>285</v>
      </c>
      <c r="B31" s="381"/>
      <c r="C31"/>
      <c r="D31" s="36">
        <v>110000000000</v>
      </c>
      <c r="E31"/>
      <c r="F31" s="36">
        <v>0</v>
      </c>
      <c r="G31"/>
      <c r="H31" s="36">
        <v>0</v>
      </c>
      <c r="I31"/>
      <c r="J31" s="36">
        <f t="shared" si="2"/>
        <v>110000000000</v>
      </c>
      <c r="K31"/>
      <c r="L31" s="171">
        <f t="shared" si="0"/>
        <v>9.5013266923768061E-3</v>
      </c>
      <c r="M31"/>
      <c r="N31"/>
      <c r="O31"/>
      <c r="P31" s="73"/>
      <c r="Q31" s="72"/>
    </row>
    <row r="32" spans="1:17" ht="30" customHeight="1">
      <c r="A32" s="381" t="s">
        <v>286</v>
      </c>
      <c r="B32" s="381"/>
      <c r="C32"/>
      <c r="D32" s="36">
        <v>200000000000</v>
      </c>
      <c r="E32"/>
      <c r="F32" s="36">
        <v>0</v>
      </c>
      <c r="G32"/>
      <c r="H32" s="36">
        <v>0</v>
      </c>
      <c r="I32"/>
      <c r="J32" s="36">
        <f t="shared" si="2"/>
        <v>200000000000</v>
      </c>
      <c r="K32"/>
      <c r="L32" s="171">
        <f t="shared" si="0"/>
        <v>1.7275139440685101E-2</v>
      </c>
      <c r="M32"/>
      <c r="N32"/>
      <c r="O32"/>
      <c r="P32" s="73"/>
      <c r="Q32" s="72"/>
    </row>
    <row r="33" spans="1:17" ht="30" customHeight="1">
      <c r="A33" s="381" t="s">
        <v>287</v>
      </c>
      <c r="B33" s="381"/>
      <c r="C33"/>
      <c r="D33" s="36">
        <v>200000000000</v>
      </c>
      <c r="E33"/>
      <c r="F33" s="36">
        <v>0</v>
      </c>
      <c r="G33"/>
      <c r="H33" s="36">
        <v>0</v>
      </c>
      <c r="I33"/>
      <c r="J33" s="36">
        <f>D33+F33-H33</f>
        <v>200000000000</v>
      </c>
      <c r="K33"/>
      <c r="L33" s="171">
        <f t="shared" si="0"/>
        <v>1.7275139440685101E-2</v>
      </c>
      <c r="M33"/>
      <c r="N33"/>
      <c r="O33"/>
      <c r="P33" s="73"/>
      <c r="Q33" s="72"/>
    </row>
    <row r="34" spans="1:17" ht="30" customHeight="1">
      <c r="A34" s="381" t="s">
        <v>306</v>
      </c>
      <c r="B34" s="381"/>
      <c r="C34"/>
      <c r="D34" s="36">
        <v>0</v>
      </c>
      <c r="E34"/>
      <c r="F34" s="36">
        <v>500011000000</v>
      </c>
      <c r="G34"/>
      <c r="H34" s="36">
        <v>500000000000</v>
      </c>
      <c r="I34"/>
      <c r="J34" s="36">
        <f t="shared" si="2"/>
        <v>11000000</v>
      </c>
      <c r="K34"/>
      <c r="L34" s="171">
        <f t="shared" si="0"/>
        <v>9.5013266923768056E-7</v>
      </c>
      <c r="M34"/>
      <c r="N34"/>
      <c r="O34"/>
      <c r="P34" s="73"/>
      <c r="Q34" s="72"/>
    </row>
    <row r="35" spans="1:17" ht="30" customHeight="1">
      <c r="A35" s="381" t="s">
        <v>307</v>
      </c>
      <c r="B35" s="381"/>
      <c r="C35"/>
      <c r="D35" s="36">
        <v>0</v>
      </c>
      <c r="E35"/>
      <c r="F35" s="36">
        <v>500000000000</v>
      </c>
      <c r="G35"/>
      <c r="H35" s="36">
        <v>0</v>
      </c>
      <c r="I35"/>
      <c r="J35" s="36">
        <f t="shared" si="2"/>
        <v>500000000000</v>
      </c>
      <c r="K35"/>
      <c r="L35" s="171">
        <f t="shared" si="0"/>
        <v>4.3187848601712757E-2</v>
      </c>
      <c r="M35"/>
      <c r="N35"/>
      <c r="O35"/>
      <c r="P35" s="73"/>
      <c r="Q35" s="72"/>
    </row>
    <row r="36" spans="1:17" ht="30" customHeight="1">
      <c r="A36" s="381" t="s">
        <v>308</v>
      </c>
      <c r="B36" s="381"/>
      <c r="C36"/>
      <c r="D36" s="36">
        <v>0</v>
      </c>
      <c r="E36"/>
      <c r="F36" s="36">
        <v>256000000000</v>
      </c>
      <c r="G36"/>
      <c r="H36" s="36">
        <v>0</v>
      </c>
      <c r="I36"/>
      <c r="J36" s="36">
        <f t="shared" si="2"/>
        <v>256000000000</v>
      </c>
      <c r="K36"/>
      <c r="L36" s="171">
        <f t="shared" si="0"/>
        <v>2.2112178484076931E-2</v>
      </c>
      <c r="M36"/>
      <c r="N36"/>
      <c r="O36"/>
      <c r="P36" s="73"/>
      <c r="Q36" s="72"/>
    </row>
    <row r="37" spans="1:17" ht="30" customHeight="1" thickBot="1">
      <c r="A37" s="380" t="s">
        <v>12</v>
      </c>
      <c r="B37" s="380"/>
      <c r="C37" s="173"/>
      <c r="D37" s="311">
        <f>SUM(D7:D36)</f>
        <v>4658260430627</v>
      </c>
      <c r="E37" s="312"/>
      <c r="F37" s="311">
        <f>SUM(F7:F36)</f>
        <v>7149270076824</v>
      </c>
      <c r="G37" s="312"/>
      <c r="H37" s="311">
        <f>SUM(H7:H36)</f>
        <v>7270486883742</v>
      </c>
      <c r="I37" s="312">
        <f>SUM(I7:I35)</f>
        <v>0</v>
      </c>
      <c r="J37" s="311">
        <f>SUM(J7:J36)</f>
        <v>4537043623709</v>
      </c>
      <c r="K37" s="312"/>
      <c r="L37" s="337">
        <f>SUM(L7:L35)</f>
        <v>0.36977812775614405</v>
      </c>
      <c r="M37"/>
      <c r="N37"/>
      <c r="O37"/>
      <c r="P37" s="73"/>
      <c r="Q37" s="72"/>
    </row>
    <row r="38" spans="1:17" ht="30" customHeight="1" thickTop="1">
      <c r="B38" s="152"/>
      <c r="C38" s="87"/>
      <c r="D38" s="73"/>
      <c r="E38" s="72"/>
      <c r="L38" s="30"/>
      <c r="N38" s="12"/>
      <c r="O38" s="12"/>
      <c r="P38" s="12"/>
      <c r="Q38" s="12"/>
    </row>
    <row r="39" spans="1:17" ht="30" customHeight="1">
      <c r="B39" s="152"/>
      <c r="C39" s="87"/>
      <c r="D39" s="73"/>
      <c r="E39" s="72"/>
      <c r="L39" s="30"/>
      <c r="N39" s="12"/>
      <c r="O39" s="12"/>
      <c r="P39" s="12"/>
      <c r="Q39" s="12"/>
    </row>
    <row r="40" spans="1:17" ht="30" customHeight="1">
      <c r="B40" s="152"/>
      <c r="C40" s="87"/>
      <c r="D40" s="73"/>
      <c r="E40" s="72"/>
      <c r="L40" s="30"/>
      <c r="N40" s="12"/>
      <c r="O40" s="12"/>
      <c r="P40" s="12"/>
      <c r="Q40" s="12"/>
    </row>
    <row r="41" spans="1:17" ht="30" customHeight="1">
      <c r="B41" s="152"/>
      <c r="C41" s="87"/>
      <c r="D41" s="73"/>
      <c r="E41" s="72"/>
      <c r="L41" s="30"/>
      <c r="N41" s="12"/>
      <c r="O41" s="12"/>
      <c r="P41" s="12"/>
      <c r="Q41" s="12"/>
    </row>
    <row r="42" spans="1:17" ht="30" customHeight="1">
      <c r="B42" s="152"/>
      <c r="C42" s="87"/>
      <c r="D42" s="73"/>
      <c r="E42" s="72"/>
      <c r="L42" s="30"/>
      <c r="N42" s="12"/>
      <c r="O42" s="12"/>
      <c r="P42" s="12"/>
      <c r="Q42" s="12"/>
    </row>
    <row r="43" spans="1:17" ht="30" customHeight="1">
      <c r="B43" s="152"/>
      <c r="C43" s="87"/>
      <c r="D43" s="73"/>
      <c r="E43" s="72"/>
      <c r="L43" s="30"/>
      <c r="N43" s="12"/>
      <c r="O43" s="12"/>
      <c r="P43" s="12"/>
      <c r="Q43" s="12"/>
    </row>
    <row r="44" spans="1:17" ht="30" customHeight="1">
      <c r="B44" s="152"/>
      <c r="C44" s="87"/>
      <c r="D44" s="73"/>
      <c r="E44" s="72"/>
      <c r="L44" s="30"/>
      <c r="N44" s="12"/>
      <c r="O44" s="12"/>
      <c r="P44" s="12"/>
      <c r="Q44" s="12"/>
    </row>
    <row r="45" spans="1:17" ht="30" customHeight="1">
      <c r="B45" s="152"/>
      <c r="C45" s="87"/>
      <c r="D45" s="73"/>
      <c r="E45" s="72"/>
      <c r="L45" s="30"/>
      <c r="N45" s="12"/>
      <c r="O45" s="12"/>
      <c r="P45" s="12"/>
      <c r="Q45" s="12"/>
    </row>
    <row r="46" spans="1:17" ht="30" customHeight="1">
      <c r="B46" s="152"/>
      <c r="C46" s="87"/>
      <c r="D46" s="73"/>
      <c r="E46" s="72"/>
      <c r="L46" s="30"/>
      <c r="N46" s="12"/>
      <c r="O46" s="12"/>
      <c r="P46" s="12"/>
      <c r="Q46" s="12"/>
    </row>
    <row r="47" spans="1:17" ht="30" customHeight="1">
      <c r="B47" s="152"/>
      <c r="C47" s="87"/>
      <c r="D47" s="73"/>
      <c r="E47" s="72"/>
      <c r="L47" s="30"/>
      <c r="N47" s="12"/>
      <c r="O47" s="12"/>
      <c r="P47" s="12"/>
      <c r="Q47" s="12"/>
    </row>
    <row r="48" spans="1:17" ht="30" customHeight="1">
      <c r="B48" s="152"/>
      <c r="C48" s="87"/>
      <c r="D48" s="73"/>
      <c r="E48" s="72"/>
      <c r="L48" s="30"/>
      <c r="N48" s="12"/>
      <c r="O48" s="12"/>
      <c r="P48" s="12"/>
      <c r="Q48" s="12"/>
    </row>
    <row r="49" spans="2:17" ht="30" customHeight="1">
      <c r="B49" s="152"/>
      <c r="C49" s="87"/>
      <c r="D49" s="73"/>
      <c r="E49" s="72"/>
      <c r="L49" s="30"/>
      <c r="N49" s="12"/>
      <c r="O49" s="12"/>
      <c r="P49" s="12"/>
      <c r="Q49" s="12"/>
    </row>
    <row r="50" spans="2:17" ht="30" customHeight="1">
      <c r="B50" s="152"/>
      <c r="C50" s="87"/>
      <c r="D50" s="73"/>
      <c r="E50" s="72"/>
      <c r="L50" s="30"/>
      <c r="N50" s="12"/>
      <c r="O50" s="12"/>
      <c r="P50" s="12"/>
      <c r="Q50" s="12"/>
    </row>
    <row r="51" spans="2:17" ht="30" customHeight="1">
      <c r="B51" s="152"/>
      <c r="C51" s="87"/>
      <c r="D51" s="73"/>
      <c r="E51" s="72"/>
      <c r="L51" s="30"/>
      <c r="N51" s="12"/>
      <c r="O51" s="12"/>
      <c r="P51" s="12"/>
      <c r="Q51" s="12"/>
    </row>
    <row r="52" spans="2:17" ht="30" customHeight="1">
      <c r="B52" s="152"/>
      <c r="C52" s="87"/>
      <c r="D52" s="73"/>
      <c r="E52" s="72"/>
      <c r="L52" s="30"/>
      <c r="N52" s="12"/>
      <c r="O52" s="12"/>
      <c r="P52" s="12"/>
      <c r="Q52" s="12"/>
    </row>
    <row r="53" spans="2:17" ht="30" customHeight="1">
      <c r="B53" s="152"/>
      <c r="C53" s="87"/>
      <c r="D53" s="73"/>
      <c r="E53" s="72"/>
      <c r="L53" s="30"/>
      <c r="N53" s="12"/>
      <c r="O53" s="12"/>
      <c r="P53" s="12"/>
      <c r="Q53" s="12"/>
    </row>
    <row r="54" spans="2:17" ht="30" customHeight="1">
      <c r="B54" s="152"/>
      <c r="C54" s="87"/>
      <c r="D54" s="73"/>
      <c r="E54" s="72"/>
      <c r="L54" s="30"/>
      <c r="N54" s="12"/>
      <c r="O54" s="12"/>
      <c r="P54" s="12"/>
      <c r="Q54" s="12"/>
    </row>
    <row r="55" spans="2:17" ht="30" customHeight="1">
      <c r="B55" s="152"/>
      <c r="C55" s="87"/>
      <c r="D55" s="73"/>
      <c r="E55" s="72"/>
      <c r="L55" s="30"/>
      <c r="N55" s="12"/>
      <c r="O55" s="12"/>
      <c r="P55" s="12"/>
      <c r="Q55" s="12"/>
    </row>
    <row r="56" spans="2:17" ht="30" customHeight="1">
      <c r="B56" s="152"/>
      <c r="C56" s="87"/>
      <c r="D56" s="73"/>
      <c r="E56" s="72"/>
      <c r="L56" s="30"/>
      <c r="N56" s="12"/>
      <c r="O56" s="12"/>
      <c r="P56" s="12"/>
      <c r="Q56" s="12"/>
    </row>
    <row r="57" spans="2:17" ht="30" customHeight="1">
      <c r="B57" s="152"/>
      <c r="C57" s="87"/>
      <c r="D57" s="73"/>
      <c r="E57" s="72"/>
      <c r="L57" s="30"/>
      <c r="N57" s="12"/>
      <c r="O57" s="12"/>
      <c r="P57" s="12"/>
      <c r="Q57" s="12"/>
    </row>
    <row r="58" spans="2:17" ht="30" customHeight="1">
      <c r="B58" s="152"/>
      <c r="C58" s="87"/>
      <c r="D58" s="73"/>
      <c r="E58" s="72"/>
      <c r="L58" s="30"/>
      <c r="N58" s="12"/>
      <c r="O58" s="12"/>
      <c r="P58" s="12"/>
      <c r="Q58" s="12"/>
    </row>
    <row r="59" spans="2:17" ht="30" customHeight="1">
      <c r="B59" s="152"/>
      <c r="C59" s="87"/>
      <c r="D59" s="73"/>
      <c r="E59" s="72"/>
      <c r="L59" s="30"/>
      <c r="N59" s="12"/>
      <c r="O59" s="12"/>
      <c r="P59" s="12"/>
      <c r="Q59" s="12"/>
    </row>
    <row r="60" spans="2:17" ht="30" customHeight="1">
      <c r="B60" s="152"/>
      <c r="C60" s="87"/>
      <c r="D60" s="73"/>
      <c r="E60" s="72"/>
      <c r="L60" s="30"/>
      <c r="N60" s="12"/>
      <c r="O60" s="12"/>
      <c r="P60" s="12"/>
      <c r="Q60" s="12"/>
    </row>
    <row r="61" spans="2:17" ht="30" customHeight="1">
      <c r="B61" s="152"/>
      <c r="C61" s="87"/>
      <c r="D61" s="73"/>
      <c r="E61" s="72"/>
      <c r="L61" s="30"/>
      <c r="N61" s="12"/>
      <c r="O61" s="12"/>
      <c r="P61" s="12"/>
      <c r="Q61" s="12"/>
    </row>
    <row r="62" spans="2:17" ht="30" customHeight="1">
      <c r="B62" s="152"/>
      <c r="C62" s="87"/>
      <c r="D62" s="73"/>
      <c r="E62" s="72"/>
      <c r="L62" s="30"/>
      <c r="N62" s="12"/>
      <c r="O62" s="12"/>
      <c r="P62" s="12"/>
      <c r="Q62" s="12"/>
    </row>
    <row r="63" spans="2:17" s="22" customFormat="1" ht="30" customHeight="1">
      <c r="B63" s="153"/>
      <c r="C63" s="148"/>
      <c r="D63" s="74"/>
      <c r="E63" s="72"/>
      <c r="L63" s="46"/>
    </row>
    <row r="64" spans="2:17" ht="24.95" customHeight="1">
      <c r="J64" s="99"/>
    </row>
  </sheetData>
  <mergeCells count="37">
    <mergeCell ref="A32:B32"/>
    <mergeCell ref="A20:B20"/>
    <mergeCell ref="A19:B19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6:B6"/>
    <mergeCell ref="A7:B7"/>
    <mergeCell ref="A8:B8"/>
    <mergeCell ref="A1:L1"/>
    <mergeCell ref="A2:L2"/>
    <mergeCell ref="A3:L3"/>
    <mergeCell ref="F5:H5"/>
    <mergeCell ref="A4:L4"/>
    <mergeCell ref="A37:B37"/>
    <mergeCell ref="A30:B30"/>
    <mergeCell ref="A31:B31"/>
    <mergeCell ref="A21:B21"/>
    <mergeCell ref="A24:B24"/>
    <mergeCell ref="A25:B25"/>
    <mergeCell ref="A26:B26"/>
    <mergeCell ref="A27:B27"/>
    <mergeCell ref="A22:B22"/>
    <mergeCell ref="A23:B23"/>
    <mergeCell ref="A33:B33"/>
    <mergeCell ref="A28:B28"/>
    <mergeCell ref="A29:B29"/>
    <mergeCell ref="A34:B34"/>
    <mergeCell ref="A35:B35"/>
    <mergeCell ref="A36:B36"/>
  </mergeCells>
  <pageMargins left="0.39" right="0.39" top="0.39" bottom="0.39" header="0" footer="0"/>
  <pageSetup scale="8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31869B"/>
  </sheetPr>
  <dimension ref="A1:N11"/>
  <sheetViews>
    <sheetView rightToLeft="1" view="pageBreakPreview" zoomScaleNormal="100" zoomScaleSheetLayoutView="100" workbookViewId="0">
      <selection activeCell="M1" sqref="M1"/>
    </sheetView>
  </sheetViews>
  <sheetFormatPr defaultRowHeight="30" customHeight="1"/>
  <cols>
    <col min="1" max="1" width="2.5703125" customWidth="1"/>
    <col min="2" max="2" width="48.85546875" customWidth="1"/>
    <col min="3" max="3" width="0.42578125" customWidth="1"/>
    <col min="4" max="4" width="11.7109375" customWidth="1"/>
    <col min="5" max="5" width="0.7109375" customWidth="1"/>
    <col min="6" max="6" width="22" customWidth="1"/>
    <col min="7" max="7" width="0.85546875" customWidth="1"/>
    <col min="8" max="8" width="12" style="58" customWidth="1"/>
    <col min="9" max="9" width="0.5703125" style="58" customWidth="1"/>
    <col min="10" max="10" width="12.85546875" style="58" customWidth="1"/>
    <col min="11" max="11" width="0.28515625" customWidth="1"/>
    <col min="12" max="12" width="24.85546875" style="45" hidden="1" customWidth="1"/>
    <col min="13" max="13" width="23" style="34" bestFit="1" customWidth="1"/>
    <col min="14" max="14" width="15.85546875" style="45" bestFit="1" customWidth="1"/>
  </cols>
  <sheetData>
    <row r="1" spans="1:14" s="12" customFormat="1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L1" s="30"/>
      <c r="M1" s="99"/>
      <c r="N1" s="30"/>
    </row>
    <row r="2" spans="1:14" s="12" customFormat="1" ht="30" customHeight="1">
      <c r="A2" s="343" t="s">
        <v>88</v>
      </c>
      <c r="B2" s="343"/>
      <c r="C2" s="343"/>
      <c r="D2" s="343"/>
      <c r="E2" s="343"/>
      <c r="F2" s="343"/>
      <c r="G2" s="343"/>
      <c r="H2" s="343"/>
      <c r="I2" s="343"/>
      <c r="J2" s="343"/>
      <c r="L2" s="30"/>
      <c r="M2" s="99"/>
      <c r="N2" s="30"/>
    </row>
    <row r="3" spans="1:14" s="12" customFormat="1" ht="30" customHeight="1">
      <c r="A3" s="343" t="s">
        <v>295</v>
      </c>
      <c r="B3" s="343"/>
      <c r="C3" s="343"/>
      <c r="D3" s="343"/>
      <c r="E3" s="343"/>
      <c r="F3" s="343"/>
      <c r="G3" s="343"/>
      <c r="H3" s="343"/>
      <c r="I3" s="343"/>
      <c r="J3" s="343"/>
      <c r="L3" s="30"/>
      <c r="M3" s="99"/>
      <c r="N3" s="30"/>
    </row>
    <row r="4" spans="1:14" s="13" customFormat="1" ht="30" customHeight="1">
      <c r="A4" s="342" t="s">
        <v>152</v>
      </c>
      <c r="B4" s="342"/>
      <c r="C4" s="342"/>
      <c r="D4" s="342"/>
      <c r="E4" s="342"/>
      <c r="F4" s="342"/>
      <c r="G4" s="342"/>
      <c r="H4" s="342"/>
      <c r="I4" s="342"/>
      <c r="J4" s="342"/>
      <c r="L4" s="44"/>
      <c r="M4" s="118"/>
      <c r="N4" s="44"/>
    </row>
    <row r="5" spans="1:14" s="12" customFormat="1" ht="42" customHeight="1">
      <c r="A5" s="344" t="s">
        <v>89</v>
      </c>
      <c r="B5" s="344"/>
      <c r="D5" s="1" t="s">
        <v>90</v>
      </c>
      <c r="F5" s="1" t="s">
        <v>74</v>
      </c>
      <c r="H5" s="83" t="s">
        <v>91</v>
      </c>
      <c r="I5" s="54"/>
      <c r="J5" s="83" t="s">
        <v>92</v>
      </c>
      <c r="L5" s="30"/>
      <c r="M5" s="99"/>
      <c r="N5" s="30"/>
    </row>
    <row r="6" spans="1:14" s="12" customFormat="1" ht="30" customHeight="1">
      <c r="A6" s="382" t="s">
        <v>93</v>
      </c>
      <c r="B6" s="382"/>
      <c r="D6" s="31" t="s">
        <v>153</v>
      </c>
      <c r="E6" s="14"/>
      <c r="F6" s="161">
        <f>'درآمد سرمایه گذاری در سهام'!I26</f>
        <v>682052</v>
      </c>
      <c r="G6" s="14"/>
      <c r="H6" s="231">
        <f>F6/F11</f>
        <v>2.4138676829474544E-6</v>
      </c>
      <c r="I6" s="155"/>
      <c r="J6" s="233">
        <f>F6/11577330573030</f>
        <v>5.8912717028990773E-8</v>
      </c>
      <c r="L6" s="163">
        <v>7325921202288</v>
      </c>
      <c r="M6" s="43"/>
      <c r="N6" s="30"/>
    </row>
    <row r="7" spans="1:14" s="12" customFormat="1" ht="30" customHeight="1">
      <c r="A7" s="381" t="s">
        <v>94</v>
      </c>
      <c r="B7" s="381"/>
      <c r="D7" s="31" t="s">
        <v>95</v>
      </c>
      <c r="E7" s="14"/>
      <c r="F7" s="215">
        <f>'درآمد سرمایه گذاری در صندوق'!G31</f>
        <v>2911699933</v>
      </c>
      <c r="G7" s="14"/>
      <c r="H7" s="47">
        <f>F7/F11</f>
        <v>1.0304871726362458E-2</v>
      </c>
      <c r="I7" s="62"/>
      <c r="J7" s="234">
        <f t="shared" ref="J7:J10" si="0">F7/11577330573030</f>
        <v>2.5150011176004234E-4</v>
      </c>
      <c r="L7" s="43"/>
      <c r="M7" s="43"/>
      <c r="N7" s="30"/>
    </row>
    <row r="8" spans="1:14" s="12" customFormat="1" ht="30" customHeight="1">
      <c r="A8" s="381" t="s">
        <v>96</v>
      </c>
      <c r="B8" s="381"/>
      <c r="D8" s="31" t="s">
        <v>154</v>
      </c>
      <c r="E8" s="14"/>
      <c r="F8" s="215">
        <f>'درآمد سرمایه گذاری در اوراق به'!I30</f>
        <v>166799485753</v>
      </c>
      <c r="G8" s="14"/>
      <c r="H8" s="47">
        <f>F8/F11</f>
        <v>0.59032432745805452</v>
      </c>
      <c r="I8" s="62"/>
      <c r="J8" s="47">
        <f t="shared" si="0"/>
        <v>1.4407421875088216E-2</v>
      </c>
      <c r="L8" s="43"/>
      <c r="M8" s="43"/>
      <c r="N8" s="30"/>
    </row>
    <row r="9" spans="1:14" s="12" customFormat="1" ht="30" customHeight="1">
      <c r="A9" s="381" t="s">
        <v>97</v>
      </c>
      <c r="B9" s="381"/>
      <c r="D9" s="31" t="s">
        <v>155</v>
      </c>
      <c r="E9" s="14"/>
      <c r="F9" s="215">
        <f>'درآمد سپرده بانکی'!D51</f>
        <v>112173406065</v>
      </c>
      <c r="G9" s="14"/>
      <c r="H9" s="47">
        <f>F9/F11</f>
        <v>0.3969957712702924</v>
      </c>
      <c r="I9" s="62"/>
      <c r="J9" s="47">
        <f t="shared" si="0"/>
        <v>9.6890561565473338E-3</v>
      </c>
      <c r="L9" s="43"/>
      <c r="M9" s="43"/>
      <c r="N9" s="30"/>
    </row>
    <row r="10" spans="1:14" s="12" customFormat="1" ht="30" customHeight="1">
      <c r="A10" s="381" t="s">
        <v>98</v>
      </c>
      <c r="B10" s="381"/>
      <c r="D10" s="31" t="s">
        <v>156</v>
      </c>
      <c r="E10" s="14"/>
      <c r="F10" s="224">
        <f>'سایر درآمدها'!F10</f>
        <v>670396012</v>
      </c>
      <c r="G10" s="14"/>
      <c r="H10" s="85">
        <f>F10/F11</f>
        <v>2.3726156776076512E-3</v>
      </c>
      <c r="I10" s="62"/>
      <c r="J10" s="85">
        <f t="shared" si="0"/>
        <v>5.7905922938896012E-5</v>
      </c>
      <c r="L10" s="43"/>
      <c r="M10" s="43"/>
      <c r="N10" s="30"/>
    </row>
    <row r="11" spans="1:14" s="12" customFormat="1" ht="30" customHeight="1">
      <c r="A11" s="343" t="s">
        <v>12</v>
      </c>
      <c r="B11" s="343"/>
      <c r="C11" s="22"/>
      <c r="D11" s="19"/>
      <c r="E11" s="20"/>
      <c r="F11" s="21">
        <f>SUM(F6:F10)</f>
        <v>282555669815</v>
      </c>
      <c r="G11" s="20"/>
      <c r="H11" s="86">
        <f>SUM(H6:H10)</f>
        <v>0.99999999999999989</v>
      </c>
      <c r="I11" s="82"/>
      <c r="J11" s="235">
        <f>SUM(J6:J10)</f>
        <v>2.4405942979051517E-2</v>
      </c>
      <c r="L11" s="90"/>
      <c r="M11" s="99"/>
      <c r="N11" s="30"/>
    </row>
  </sheetData>
  <mergeCells count="11">
    <mergeCell ref="A11:B11"/>
    <mergeCell ref="A6:B6"/>
    <mergeCell ref="A7:B7"/>
    <mergeCell ref="A8:B8"/>
    <mergeCell ref="A9:B9"/>
    <mergeCell ref="A10:B10"/>
    <mergeCell ref="A1:J1"/>
    <mergeCell ref="A2:J2"/>
    <mergeCell ref="A3:J3"/>
    <mergeCell ref="A5:B5"/>
    <mergeCell ref="A4:J4"/>
  </mergeCells>
  <pageMargins left="0.39" right="0.39" top="0.39" bottom="0.39" header="0" footer="0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23</vt:i4>
      </vt:variant>
    </vt:vector>
  </HeadingPairs>
  <TitlesOfParts>
    <vt:vector size="42" baseType="lpstr">
      <vt:lpstr>صورت وضعیت</vt:lpstr>
      <vt:lpstr>سهام</vt:lpstr>
      <vt:lpstr>اوراق</vt:lpstr>
      <vt:lpstr>مبالغ تخصیصی اوراق</vt:lpstr>
      <vt:lpstr>تعدیل قیمت</vt:lpstr>
      <vt:lpstr>اوراق مشتقه</vt:lpstr>
      <vt:lpstr>واحدهای صندوق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درآمد اوراق بهادار</vt:lpstr>
      <vt:lpstr>درآمد ناشی از تغییر قیمت اوراق</vt:lpstr>
      <vt:lpstr>درآمد ناشی از فروش</vt:lpstr>
      <vt:lpstr>سود سپرده بانکی</vt:lpstr>
      <vt:lpstr>اوراق!Print_Area</vt:lpstr>
      <vt:lpstr>'اوراق مشتقه'!Print_Area</vt:lpstr>
      <vt:lpstr>'تعدیل قیمت'!Print_Area</vt:lpstr>
      <vt:lpstr>درآمد!Print_Area</vt:lpstr>
      <vt:lpstr>'درآمد اوراق بهادار'!Print_Area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  <vt:lpstr>'درآمد سپرده بانکی'!Print_Titles</vt:lpstr>
      <vt:lpstr>'درآمد سرمایه گذاری در اوراق به'!Print_Titles</vt:lpstr>
      <vt:lpstr>'درآمد ناشی از فروش'!Print_Titles</vt:lpstr>
      <vt:lpstr>'سود سپرده بانکی'!Print_Titles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Behnaz Taheri</dc:creator>
  <dc:description/>
  <cp:lastModifiedBy>Khashayar Dadashi</cp:lastModifiedBy>
  <cp:lastPrinted>2025-06-29T09:03:30Z</cp:lastPrinted>
  <dcterms:created xsi:type="dcterms:W3CDTF">2024-08-25T06:34:11Z</dcterms:created>
  <dcterms:modified xsi:type="dcterms:W3CDTF">2025-07-01T10:36:36Z</dcterms:modified>
</cp:coreProperties>
</file>