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Sam\گزارشات قانونی و دوره ای\صورت وضعیت پرتفوی\1404\1404.04.31\"/>
    </mc:Choice>
  </mc:AlternateContent>
  <xr:revisionPtr revIDLastSave="0" documentId="13_ncr:1_{C4CA2363-B819-415B-9235-BFBCD72E74E8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اوراق!$A$1:$AL$25</definedName>
    <definedName name="_xlnm.Print_Area" localSheetId="5">'اوراق مشتقه'!$A$1:$AU$11</definedName>
    <definedName name="_xlnm.Print_Area" localSheetId="4">'تعدیل قیمت'!$A$1:$M$11</definedName>
    <definedName name="_xlnm.Print_Area" localSheetId="8">درآمد!$A$1:$L$11</definedName>
    <definedName name="_xlnm.Print_Area" localSheetId="15">'درآمد اوراق بهادار'!$A$1:$R$20</definedName>
    <definedName name="_xlnm.Print_Area" localSheetId="12">'درآمد سپرده بانکی'!$A$1:$F$59</definedName>
    <definedName name="_xlnm.Print_Area" localSheetId="11">'درآمد سرمایه گذاری در اوراق به'!$A$1:$R$31</definedName>
    <definedName name="_xlnm.Print_Area" localSheetId="9">'درآمد سرمایه گذاری در سهام'!$A$1:$V$26</definedName>
    <definedName name="_xlnm.Print_Area" localSheetId="10">'درآمد سرمایه گذاری در صندوق'!$A$1:$R$32</definedName>
    <definedName name="_xlnm.Print_Area" localSheetId="14">'درآمد سود سهام'!$A$1:$T$9</definedName>
    <definedName name="_xlnm.Print_Area" localSheetId="16">'درآمد ناشی از تغییر قیمت اوراق'!$A$1:$R$38</definedName>
    <definedName name="_xlnm.Print_Area" localSheetId="17">'درآمد ناشی از فروش'!$A$1:$R$57</definedName>
    <definedName name="_xlnm.Print_Area" localSheetId="13">'سایر درآمدها'!$A$1:$G$11</definedName>
    <definedName name="_xlnm.Print_Area" localSheetId="7">سپرده!$A$1:$N$44</definedName>
    <definedName name="_xlnm.Print_Area" localSheetId="1">سهام!$A$1:$AB$13</definedName>
    <definedName name="_xlnm.Print_Area" localSheetId="18">'سود سپرده بانکی'!$A$1:$M$59</definedName>
    <definedName name="_xlnm.Print_Area" localSheetId="0">'صورت وضعیت'!$A$1:$C$43</definedName>
    <definedName name="_xlnm.Print_Area" localSheetId="3">'مبالغ تخصیصی اوراق'!$A$1:$R$12</definedName>
    <definedName name="_xlnm.Print_Area" localSheetId="6">'واحدهای صندوق'!$A$1:$AC$25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8" l="1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35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J10" i="8"/>
  <c r="L7" i="7"/>
  <c r="M26" i="11"/>
  <c r="E26" i="11"/>
  <c r="G20" i="17"/>
  <c r="I9" i="21"/>
  <c r="I7" i="21" l="1"/>
  <c r="O56" i="19"/>
  <c r="M56" i="19"/>
  <c r="K56" i="19"/>
  <c r="G56" i="19"/>
  <c r="E56" i="19"/>
  <c r="C56" i="19"/>
  <c r="Q7" i="19"/>
  <c r="Q24" i="9" s="1"/>
  <c r="Q8" i="19"/>
  <c r="Q25" i="9" s="1"/>
  <c r="S25" i="9" s="1"/>
  <c r="I8" i="19"/>
  <c r="G25" i="9" s="1"/>
  <c r="I7" i="19"/>
  <c r="G24" i="9" s="1"/>
  <c r="I24" i="9" s="1"/>
  <c r="Q21" i="19"/>
  <c r="M29" i="10" s="1"/>
  <c r="O29" i="10" s="1"/>
  <c r="I21" i="19"/>
  <c r="E29" i="10" s="1"/>
  <c r="Q19" i="19"/>
  <c r="M17" i="10" s="1"/>
  <c r="Q20" i="19"/>
  <c r="M28" i="10" s="1"/>
  <c r="I19" i="19"/>
  <c r="E17" i="10" s="1"/>
  <c r="I20" i="19"/>
  <c r="E28" i="10" s="1"/>
  <c r="F59" i="13"/>
  <c r="D59" i="13"/>
  <c r="E59" i="18"/>
  <c r="K59" i="18"/>
  <c r="I59" i="18"/>
  <c r="C59" i="18"/>
  <c r="L42" i="7"/>
  <c r="L41" i="7"/>
  <c r="L40" i="7"/>
  <c r="L39" i="7"/>
  <c r="L38" i="7"/>
  <c r="L37" i="7"/>
  <c r="L36" i="7"/>
  <c r="L35" i="7"/>
  <c r="L34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8" i="7"/>
  <c r="L16" i="7"/>
  <c r="L15" i="7"/>
  <c r="L14" i="7"/>
  <c r="L13" i="7"/>
  <c r="L12" i="7"/>
  <c r="L11" i="7"/>
  <c r="L10" i="7"/>
  <c r="L9" i="7"/>
  <c r="L8" i="7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A11" i="2"/>
  <c r="AA10" i="2"/>
  <c r="AA9" i="2"/>
  <c r="AH24" i="5"/>
  <c r="D44" i="7"/>
  <c r="I44" i="7"/>
  <c r="H44" i="7"/>
  <c r="G44" i="7"/>
  <c r="F44" i="7"/>
  <c r="E44" i="7"/>
  <c r="J43" i="7"/>
  <c r="L43" i="7" s="1"/>
  <c r="J42" i="7"/>
  <c r="J41" i="7"/>
  <c r="J40" i="7"/>
  <c r="J39" i="7"/>
  <c r="J38" i="7"/>
  <c r="J37" i="7"/>
  <c r="J36" i="7"/>
  <c r="AD13" i="5"/>
  <c r="O12" i="2"/>
  <c r="D24" i="4"/>
  <c r="C10" i="6"/>
  <c r="S24" i="9"/>
  <c r="T26" i="9"/>
  <c r="R26" i="9"/>
  <c r="P26" i="9"/>
  <c r="N26" i="9"/>
  <c r="K19" i="11"/>
  <c r="K8" i="11"/>
  <c r="C19" i="11"/>
  <c r="C8" i="11"/>
  <c r="C7" i="11"/>
  <c r="K18" i="17"/>
  <c r="Q18" i="17"/>
  <c r="Q15" i="17"/>
  <c r="K15" i="17"/>
  <c r="Q14" i="17"/>
  <c r="M32" i="21"/>
  <c r="K24" i="21"/>
  <c r="K19" i="21"/>
  <c r="M19" i="21"/>
  <c r="Q19" i="21" s="1"/>
  <c r="K12" i="10" s="1"/>
  <c r="M24" i="21"/>
  <c r="Q24" i="21" s="1"/>
  <c r="M8" i="11" s="1"/>
  <c r="I24" i="21"/>
  <c r="E8" i="11" s="1"/>
  <c r="I19" i="21"/>
  <c r="C12" i="10" s="1"/>
  <c r="I44" i="19"/>
  <c r="G25" i="11" s="1"/>
  <c r="Q45" i="19"/>
  <c r="O18" i="11" s="1"/>
  <c r="Q44" i="19"/>
  <c r="O25" i="11" s="1"/>
  <c r="I45" i="19"/>
  <c r="G18" i="11" s="1"/>
  <c r="Q24" i="19"/>
  <c r="M22" i="10" s="1"/>
  <c r="I24" i="19"/>
  <c r="E22" i="10" s="1"/>
  <c r="Q11" i="19"/>
  <c r="Q21" i="9" s="1"/>
  <c r="I11" i="19"/>
  <c r="G21" i="9" s="1"/>
  <c r="S7" i="15"/>
  <c r="M21" i="9" s="1"/>
  <c r="M26" i="9" s="1"/>
  <c r="M7" i="15"/>
  <c r="C21" i="9" s="1"/>
  <c r="C26" i="9" s="1"/>
  <c r="G21" i="18"/>
  <c r="G22" i="18"/>
  <c r="G24" i="18"/>
  <c r="G25" i="18"/>
  <c r="G27" i="18"/>
  <c r="G29" i="18"/>
  <c r="G31" i="18"/>
  <c r="G32" i="18"/>
  <c r="G33" i="18"/>
  <c r="G34" i="18"/>
  <c r="J35" i="7"/>
  <c r="J34" i="7"/>
  <c r="J33" i="7"/>
  <c r="L33" i="7" s="1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AD23" i="5"/>
  <c r="AD22" i="5"/>
  <c r="AD21" i="5"/>
  <c r="AD20" i="5"/>
  <c r="AD19" i="5"/>
  <c r="AD18" i="5"/>
  <c r="AD17" i="5"/>
  <c r="AD16" i="5"/>
  <c r="AD15" i="5"/>
  <c r="AD14" i="5"/>
  <c r="AD12" i="5"/>
  <c r="AD11" i="5"/>
  <c r="AD10" i="5"/>
  <c r="AD9" i="5"/>
  <c r="S11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M17" i="21"/>
  <c r="K9" i="11"/>
  <c r="C9" i="11"/>
  <c r="K18" i="11"/>
  <c r="C18" i="11"/>
  <c r="K19" i="17"/>
  <c r="K17" i="17"/>
  <c r="K16" i="17"/>
  <c r="K14" i="17"/>
  <c r="K13" i="17"/>
  <c r="K12" i="17"/>
  <c r="K11" i="17"/>
  <c r="K10" i="17"/>
  <c r="K9" i="17"/>
  <c r="Q19" i="17"/>
  <c r="Q17" i="17"/>
  <c r="Q16" i="17"/>
  <c r="Q13" i="17"/>
  <c r="Q12" i="17"/>
  <c r="Q11" i="17"/>
  <c r="Q10" i="17"/>
  <c r="Q9" i="17"/>
  <c r="Q8" i="17"/>
  <c r="C38" i="21"/>
  <c r="M37" i="21"/>
  <c r="M36" i="21"/>
  <c r="Q36" i="21" s="1"/>
  <c r="K36" i="21"/>
  <c r="I36" i="21"/>
  <c r="G29" i="10"/>
  <c r="M21" i="21"/>
  <c r="I25" i="9"/>
  <c r="I12" i="21"/>
  <c r="E20" i="9" s="1"/>
  <c r="I20" i="9" s="1"/>
  <c r="K12" i="21"/>
  <c r="M12" i="21"/>
  <c r="Q12" i="21" s="1"/>
  <c r="O20" i="9" s="1"/>
  <c r="S20" i="9" s="1"/>
  <c r="Q25" i="19"/>
  <c r="M30" i="10" s="1"/>
  <c r="I25" i="19"/>
  <c r="E30" i="10" s="1"/>
  <c r="Q27" i="19"/>
  <c r="M13" i="10" s="1"/>
  <c r="Q26" i="19"/>
  <c r="M27" i="10" s="1"/>
  <c r="Q23" i="19"/>
  <c r="M12" i="10" s="1"/>
  <c r="Q22" i="19"/>
  <c r="M23" i="10" s="1"/>
  <c r="I27" i="19"/>
  <c r="E13" i="10" s="1"/>
  <c r="I26" i="19"/>
  <c r="E27" i="10" s="1"/>
  <c r="I23" i="19"/>
  <c r="E12" i="10" s="1"/>
  <c r="I22" i="19"/>
  <c r="E23" i="10" s="1"/>
  <c r="Q16" i="19"/>
  <c r="M8" i="10" s="1"/>
  <c r="I16" i="19"/>
  <c r="E8" i="10" s="1"/>
  <c r="Q14" i="19"/>
  <c r="M9" i="10" s="1"/>
  <c r="I14" i="19"/>
  <c r="E9" i="10" s="1"/>
  <c r="I13" i="19"/>
  <c r="G19" i="9" s="1"/>
  <c r="I19" i="9" s="1"/>
  <c r="Q12" i="19"/>
  <c r="Q22" i="9" s="1"/>
  <c r="S22" i="9" s="1"/>
  <c r="Q13" i="19"/>
  <c r="Q19" i="9" s="1"/>
  <c r="S19" i="9" s="1"/>
  <c r="I12" i="19"/>
  <c r="G22" i="9" s="1"/>
  <c r="I22" i="9" s="1"/>
  <c r="J32" i="7"/>
  <c r="J31" i="7"/>
  <c r="J30" i="7"/>
  <c r="J29" i="7"/>
  <c r="J28" i="7"/>
  <c r="Y24" i="4"/>
  <c r="G24" i="4"/>
  <c r="I24" i="4"/>
  <c r="K10" i="6"/>
  <c r="AL24" i="5" l="1"/>
  <c r="E26" i="9"/>
  <c r="Q8" i="11"/>
  <c r="O26" i="9"/>
  <c r="S21" i="9"/>
  <c r="AA24" i="4"/>
  <c r="I21" i="9"/>
  <c r="I8" i="11"/>
  <c r="S10" i="2"/>
  <c r="Y10" i="2" s="1"/>
  <c r="O38" i="21"/>
  <c r="K5" i="10"/>
  <c r="P31" i="10"/>
  <c r="N31" i="10"/>
  <c r="L31" i="10"/>
  <c r="J31" i="10"/>
  <c r="H31" i="10"/>
  <c r="F31" i="10"/>
  <c r="K10" i="11"/>
  <c r="Q10" i="11" s="1"/>
  <c r="C10" i="11"/>
  <c r="I10" i="11" s="1"/>
  <c r="K20" i="11"/>
  <c r="C20" i="11"/>
  <c r="K26" i="11"/>
  <c r="C26" i="11"/>
  <c r="I26" i="11" s="1"/>
  <c r="K25" i="11"/>
  <c r="C25" i="11"/>
  <c r="K24" i="11"/>
  <c r="Q24" i="11" s="1"/>
  <c r="C24" i="11"/>
  <c r="I24" i="11" s="1"/>
  <c r="K23" i="11"/>
  <c r="Q23" i="11" s="1"/>
  <c r="C23" i="11"/>
  <c r="I23" i="11" s="1"/>
  <c r="K27" i="11"/>
  <c r="C27" i="11"/>
  <c r="I12" i="11"/>
  <c r="K7" i="11"/>
  <c r="I16" i="11"/>
  <c r="M20" i="17"/>
  <c r="Q7" i="17"/>
  <c r="Q20" i="17" s="1"/>
  <c r="K7" i="17"/>
  <c r="M14" i="21"/>
  <c r="K14" i="21"/>
  <c r="K37" i="21"/>
  <c r="K35" i="21"/>
  <c r="K34" i="21"/>
  <c r="K33" i="21"/>
  <c r="K32" i="21"/>
  <c r="K31" i="21"/>
  <c r="K30" i="21"/>
  <c r="K29" i="21"/>
  <c r="K28" i="21"/>
  <c r="K27" i="21"/>
  <c r="K26" i="21"/>
  <c r="K25" i="21"/>
  <c r="K23" i="21"/>
  <c r="K22" i="21"/>
  <c r="K21" i="21"/>
  <c r="K20" i="21"/>
  <c r="K18" i="21"/>
  <c r="K17" i="21"/>
  <c r="K16" i="21"/>
  <c r="K15" i="21"/>
  <c r="K13" i="21"/>
  <c r="K11" i="21"/>
  <c r="K10" i="21"/>
  <c r="K9" i="21"/>
  <c r="K8" i="21"/>
  <c r="K7" i="21"/>
  <c r="Q37" i="21"/>
  <c r="M18" i="11" s="1"/>
  <c r="Q18" i="11" s="1"/>
  <c r="M35" i="21"/>
  <c r="Q35" i="21" s="1"/>
  <c r="M11" i="11" s="1"/>
  <c r="M34" i="21"/>
  <c r="Q34" i="21" s="1"/>
  <c r="M19" i="11" s="1"/>
  <c r="Q19" i="11" s="1"/>
  <c r="M33" i="21"/>
  <c r="Q33" i="21" s="1"/>
  <c r="M29" i="11" s="1"/>
  <c r="Q32" i="21"/>
  <c r="M28" i="11" s="1"/>
  <c r="M31" i="21"/>
  <c r="Q31" i="21" s="1"/>
  <c r="M21" i="11" s="1"/>
  <c r="M30" i="21"/>
  <c r="Q30" i="21" s="1"/>
  <c r="M29" i="21"/>
  <c r="Q29" i="21" s="1"/>
  <c r="M13" i="11" s="1"/>
  <c r="M28" i="21"/>
  <c r="Q28" i="21" s="1"/>
  <c r="M14" i="11" s="1"/>
  <c r="M27" i="21"/>
  <c r="Q27" i="21" s="1"/>
  <c r="M27" i="11" s="1"/>
  <c r="M26" i="21"/>
  <c r="Q26" i="21" s="1"/>
  <c r="M20" i="11" s="1"/>
  <c r="M25" i="21"/>
  <c r="Q25" i="21" s="1"/>
  <c r="M23" i="21"/>
  <c r="Q23" i="21" s="1"/>
  <c r="M7" i="11" s="1"/>
  <c r="M22" i="21"/>
  <c r="Q22" i="21" s="1"/>
  <c r="K19" i="10" s="1"/>
  <c r="O30" i="10"/>
  <c r="O27" i="10"/>
  <c r="Q21" i="21"/>
  <c r="K26" i="10" s="1"/>
  <c r="O26" i="10" s="1"/>
  <c r="M20" i="21"/>
  <c r="Q20" i="21" s="1"/>
  <c r="K25" i="10" s="1"/>
  <c r="O25" i="10" s="1"/>
  <c r="M18" i="21"/>
  <c r="Q18" i="21" s="1"/>
  <c r="K16" i="10" s="1"/>
  <c r="Q17" i="21"/>
  <c r="K23" i="10" s="1"/>
  <c r="M16" i="21"/>
  <c r="Q16" i="21" s="1"/>
  <c r="K8" i="10" s="1"/>
  <c r="M15" i="21"/>
  <c r="Q15" i="21" s="1"/>
  <c r="K9" i="10" s="1"/>
  <c r="M13" i="21"/>
  <c r="Q13" i="21" s="1"/>
  <c r="K14" i="10" s="1"/>
  <c r="M11" i="21"/>
  <c r="Q11" i="21" s="1"/>
  <c r="K11" i="10" s="1"/>
  <c r="M10" i="21"/>
  <c r="M9" i="21"/>
  <c r="Q9" i="21" s="1"/>
  <c r="K21" i="10" s="1"/>
  <c r="M8" i="21"/>
  <c r="Q8" i="21" s="1"/>
  <c r="K15" i="10" s="1"/>
  <c r="M7" i="21"/>
  <c r="Q7" i="21" s="1"/>
  <c r="K10" i="10" s="1"/>
  <c r="I37" i="21"/>
  <c r="E18" i="11" s="1"/>
  <c r="I18" i="11" s="1"/>
  <c r="I35" i="21"/>
  <c r="E11" i="11" s="1"/>
  <c r="I34" i="21"/>
  <c r="E19" i="11" s="1"/>
  <c r="I19" i="11" s="1"/>
  <c r="I33" i="21"/>
  <c r="E29" i="11" s="1"/>
  <c r="I32" i="21"/>
  <c r="E28" i="11" s="1"/>
  <c r="I31" i="21"/>
  <c r="E21" i="11" s="1"/>
  <c r="I30" i="21"/>
  <c r="I29" i="21"/>
  <c r="E13" i="11" s="1"/>
  <c r="I28" i="21"/>
  <c r="E14" i="11" s="1"/>
  <c r="I27" i="21"/>
  <c r="E27" i="11" s="1"/>
  <c r="I26" i="21"/>
  <c r="E20" i="11" s="1"/>
  <c r="I25" i="21"/>
  <c r="I23" i="21"/>
  <c r="E7" i="11" s="1"/>
  <c r="I22" i="21"/>
  <c r="C19" i="10" s="1"/>
  <c r="I21" i="21"/>
  <c r="I20" i="21"/>
  <c r="C25" i="10" s="1"/>
  <c r="I18" i="21"/>
  <c r="C16" i="10" s="1"/>
  <c r="I17" i="21"/>
  <c r="C23" i="10" s="1"/>
  <c r="I16" i="21"/>
  <c r="C8" i="10" s="1"/>
  <c r="G8" i="10" s="1"/>
  <c r="I15" i="21"/>
  <c r="C9" i="10" s="1"/>
  <c r="I13" i="21"/>
  <c r="C14" i="10" s="1"/>
  <c r="I11" i="21"/>
  <c r="C11" i="10" s="1"/>
  <c r="I10" i="21"/>
  <c r="C17" i="10" s="1"/>
  <c r="C21" i="10"/>
  <c r="I8" i="21"/>
  <c r="C15" i="10" s="1"/>
  <c r="C10" i="10"/>
  <c r="I55" i="19"/>
  <c r="G27" i="11" s="1"/>
  <c r="I54" i="19"/>
  <c r="I53" i="19"/>
  <c r="I52" i="19"/>
  <c r="G11" i="11" s="1"/>
  <c r="I51" i="19"/>
  <c r="G22" i="11" s="1"/>
  <c r="I50" i="19"/>
  <c r="G21" i="11" s="1"/>
  <c r="I49" i="19"/>
  <c r="G28" i="11" s="1"/>
  <c r="I48" i="19"/>
  <c r="G29" i="11" s="1"/>
  <c r="I47" i="19"/>
  <c r="G14" i="11" s="1"/>
  <c r="I46" i="19"/>
  <c r="I43" i="19"/>
  <c r="I42" i="19"/>
  <c r="G17" i="11" s="1"/>
  <c r="I41" i="19"/>
  <c r="G13" i="11" s="1"/>
  <c r="I40" i="19"/>
  <c r="G15" i="11" s="1"/>
  <c r="I39" i="19"/>
  <c r="G11" i="9" s="1"/>
  <c r="I38" i="19"/>
  <c r="G16" i="9" s="1"/>
  <c r="I16" i="9" s="1"/>
  <c r="I37" i="19"/>
  <c r="I36" i="19"/>
  <c r="I35" i="19"/>
  <c r="I34" i="19"/>
  <c r="I33" i="19"/>
  <c r="I32" i="19"/>
  <c r="I31" i="19"/>
  <c r="I30" i="19"/>
  <c r="I29" i="19"/>
  <c r="E18" i="10" s="1"/>
  <c r="I28" i="19"/>
  <c r="E16" i="10" s="1"/>
  <c r="I18" i="19"/>
  <c r="E20" i="10" s="1"/>
  <c r="I17" i="19"/>
  <c r="E24" i="10" s="1"/>
  <c r="G24" i="10" s="1"/>
  <c r="I15" i="19"/>
  <c r="E10" i="10" s="1"/>
  <c r="I10" i="19"/>
  <c r="G23" i="9" s="1"/>
  <c r="I23" i="9" s="1"/>
  <c r="Q55" i="19"/>
  <c r="O27" i="11" s="1"/>
  <c r="Q54" i="19"/>
  <c r="O12" i="11" s="1"/>
  <c r="Q53" i="19"/>
  <c r="O16" i="11" s="1"/>
  <c r="Q52" i="19"/>
  <c r="O11" i="11" s="1"/>
  <c r="Q51" i="19"/>
  <c r="O22" i="11" s="1"/>
  <c r="Q50" i="19"/>
  <c r="O21" i="11" s="1"/>
  <c r="Q49" i="19"/>
  <c r="O28" i="11" s="1"/>
  <c r="Q48" i="19"/>
  <c r="O29" i="11" s="1"/>
  <c r="Q47" i="19"/>
  <c r="O14" i="11" s="1"/>
  <c r="Q46" i="19"/>
  <c r="O9" i="11" s="1"/>
  <c r="Q9" i="11" s="1"/>
  <c r="Q43" i="19"/>
  <c r="Q42" i="19"/>
  <c r="O17" i="11" s="1"/>
  <c r="Q41" i="19"/>
  <c r="O13" i="11" s="1"/>
  <c r="Q40" i="19"/>
  <c r="O15" i="11" s="1"/>
  <c r="Q39" i="19"/>
  <c r="Q11" i="9" s="1"/>
  <c r="S11" i="9" s="1"/>
  <c r="Q38" i="19"/>
  <c r="Q16" i="9" s="1"/>
  <c r="S16" i="9" s="1"/>
  <c r="Q37" i="19"/>
  <c r="Q36" i="19"/>
  <c r="Q35" i="19"/>
  <c r="Q34" i="19"/>
  <c r="Q33" i="19"/>
  <c r="Q32" i="19"/>
  <c r="Q31" i="19"/>
  <c r="Q30" i="19"/>
  <c r="Q29" i="19"/>
  <c r="M18" i="10" s="1"/>
  <c r="Q28" i="19"/>
  <c r="M16" i="10" s="1"/>
  <c r="Q18" i="19"/>
  <c r="M20" i="10" s="1"/>
  <c r="Q17" i="19"/>
  <c r="M24" i="10" s="1"/>
  <c r="O24" i="10" s="1"/>
  <c r="Q15" i="19"/>
  <c r="M10" i="10" s="1"/>
  <c r="Q10" i="19"/>
  <c r="Q23" i="9" s="1"/>
  <c r="S23" i="9" s="1"/>
  <c r="Q9" i="19"/>
  <c r="Q18" i="9" s="1"/>
  <c r="S18" i="9" s="1"/>
  <c r="I9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7" i="18"/>
  <c r="G30" i="18"/>
  <c r="G28" i="18"/>
  <c r="G26" i="18"/>
  <c r="G23" i="18"/>
  <c r="G20" i="18"/>
  <c r="G19" i="18"/>
  <c r="J27" i="7"/>
  <c r="P24" i="5"/>
  <c r="Q26" i="11"/>
  <c r="Q16" i="11"/>
  <c r="Q12" i="11"/>
  <c r="I9" i="11"/>
  <c r="G38" i="21"/>
  <c r="I56" i="19" l="1"/>
  <c r="G59" i="18"/>
  <c r="Q7" i="11"/>
  <c r="E30" i="11"/>
  <c r="Q56" i="19"/>
  <c r="E31" i="10"/>
  <c r="O30" i="11"/>
  <c r="S26" i="9"/>
  <c r="Q26" i="9"/>
  <c r="M59" i="18"/>
  <c r="I11" i="9"/>
  <c r="I26" i="9" s="1"/>
  <c r="G26" i="9"/>
  <c r="Q25" i="11"/>
  <c r="I25" i="11"/>
  <c r="I7" i="11"/>
  <c r="C26" i="10"/>
  <c r="G26" i="10" s="1"/>
  <c r="M31" i="10"/>
  <c r="C28" i="10"/>
  <c r="K28" i="10"/>
  <c r="O28" i="10" s="1"/>
  <c r="Q20" i="11"/>
  <c r="I20" i="11"/>
  <c r="Q13" i="11"/>
  <c r="I17" i="11"/>
  <c r="Q14" i="11"/>
  <c r="I27" i="11"/>
  <c r="Q21" i="11"/>
  <c r="Q22" i="11"/>
  <c r="Q29" i="11"/>
  <c r="Q28" i="11"/>
  <c r="I13" i="11"/>
  <c r="Q11" i="11"/>
  <c r="G27" i="10"/>
  <c r="Q15" i="11"/>
  <c r="I29" i="11"/>
  <c r="G30" i="10"/>
  <c r="I14" i="11"/>
  <c r="Q27" i="11"/>
  <c r="I28" i="11"/>
  <c r="I21" i="11"/>
  <c r="I22" i="11"/>
  <c r="Q17" i="11"/>
  <c r="I11" i="11"/>
  <c r="Q10" i="21"/>
  <c r="K17" i="10" s="1"/>
  <c r="G25" i="10"/>
  <c r="I15" i="11"/>
  <c r="I38" i="21"/>
  <c r="F10" i="14"/>
  <c r="F10" i="8" s="1"/>
  <c r="J26" i="7"/>
  <c r="J25" i="7"/>
  <c r="J24" i="7"/>
  <c r="J23" i="7"/>
  <c r="J22" i="7"/>
  <c r="J21" i="7"/>
  <c r="J20" i="7"/>
  <c r="J19" i="7"/>
  <c r="L19" i="7" s="1"/>
  <c r="J18" i="7"/>
  <c r="J17" i="7"/>
  <c r="L17" i="7" s="1"/>
  <c r="J16" i="7"/>
  <c r="J15" i="7"/>
  <c r="J14" i="7"/>
  <c r="J13" i="7"/>
  <c r="J12" i="7"/>
  <c r="J11" i="7"/>
  <c r="J10" i="7"/>
  <c r="J9" i="7"/>
  <c r="J8" i="7"/>
  <c r="J7" i="7"/>
  <c r="K24" i="4"/>
  <c r="Q24" i="4"/>
  <c r="P24" i="4"/>
  <c r="O24" i="4"/>
  <c r="N24" i="4"/>
  <c r="M24" i="4"/>
  <c r="L24" i="4"/>
  <c r="J24" i="4"/>
  <c r="H24" i="4"/>
  <c r="F24" i="4"/>
  <c r="E24" i="4"/>
  <c r="X24" i="4"/>
  <c r="V24" i="5"/>
  <c r="AD8" i="5"/>
  <c r="W12" i="2"/>
  <c r="E12" i="2"/>
  <c r="I12" i="2"/>
  <c r="K12" i="2"/>
  <c r="Q12" i="2"/>
  <c r="M12" i="2"/>
  <c r="G28" i="10" l="1"/>
  <c r="C31" i="10"/>
  <c r="L44" i="7"/>
  <c r="J44" i="7"/>
  <c r="K31" i="10"/>
  <c r="K8" i="15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18" i="10"/>
  <c r="D10" i="14"/>
  <c r="K38" i="21"/>
  <c r="E38" i="21"/>
  <c r="M38" i="21"/>
  <c r="P38" i="21"/>
  <c r="N38" i="21"/>
  <c r="L38" i="21"/>
  <c r="J38" i="21"/>
  <c r="H38" i="21"/>
  <c r="F38" i="21"/>
  <c r="G31" i="10" l="1"/>
  <c r="F7" i="8" s="1"/>
  <c r="O31" i="10"/>
  <c r="I30" i="11"/>
  <c r="Q38" i="21"/>
  <c r="U17" i="9" l="1"/>
  <c r="J7" i="8"/>
  <c r="AJ24" i="5"/>
  <c r="S9" i="2"/>
  <c r="Y9" i="2" s="1"/>
  <c r="T24" i="5"/>
  <c r="W24" i="4"/>
  <c r="AB24" i="5" l="1"/>
  <c r="Z24" i="5"/>
  <c r="X24" i="5"/>
  <c r="R24" i="5"/>
  <c r="G12" i="2" l="1"/>
  <c r="Y11" i="2" l="1"/>
  <c r="S12" i="2"/>
  <c r="F6" i="8"/>
  <c r="J6" i="8" s="1"/>
  <c r="Q8" i="15"/>
  <c r="O8" i="15"/>
  <c r="M8" i="15"/>
  <c r="I8" i="15"/>
  <c r="S8" i="4" l="1"/>
  <c r="S24" i="4" l="1"/>
  <c r="AD24" i="5" l="1"/>
  <c r="K20" i="17"/>
  <c r="AA12" i="2" l="1"/>
  <c r="Y12" i="2"/>
  <c r="Q30" i="11"/>
  <c r="G30" i="11"/>
  <c r="F5" i="14" l="1"/>
  <c r="S8" i="15" l="1"/>
  <c r="F8" i="8"/>
  <c r="C30" i="11"/>
  <c r="J8" i="8" l="1"/>
  <c r="U18" i="9"/>
  <c r="K5" i="21"/>
  <c r="K5" i="19"/>
  <c r="I5" i="18"/>
  <c r="M5" i="17"/>
  <c r="O5" i="15"/>
  <c r="F5" i="13"/>
  <c r="K5" i="11"/>
  <c r="K30" i="11" l="1"/>
  <c r="M30" i="11"/>
  <c r="F9" i="8"/>
  <c r="J9" i="8" l="1"/>
  <c r="J11" i="8" s="1"/>
  <c r="U19" i="9"/>
  <c r="F11" i="8"/>
  <c r="U10" i="9" s="1"/>
  <c r="Q17" i="10"/>
  <c r="I28" i="10"/>
  <c r="Q16" i="10" l="1"/>
  <c r="Q15" i="10"/>
  <c r="I17" i="10"/>
  <c r="U21" i="9"/>
  <c r="Q25" i="10"/>
  <c r="U9" i="9"/>
  <c r="Q18" i="10"/>
  <c r="K25" i="9"/>
  <c r="Q10" i="10"/>
  <c r="I18" i="10"/>
  <c r="I11" i="10"/>
  <c r="I30" i="10"/>
  <c r="I14" i="10"/>
  <c r="K24" i="9"/>
  <c r="K20" i="9"/>
  <c r="Q13" i="10"/>
  <c r="Q8" i="10"/>
  <c r="Q24" i="10"/>
  <c r="U8" i="9"/>
  <c r="Q22" i="10"/>
  <c r="I23" i="10"/>
  <c r="I21" i="10"/>
  <c r="I27" i="10"/>
  <c r="K22" i="9"/>
  <c r="U20" i="9"/>
  <c r="Q14" i="10"/>
  <c r="Q12" i="10"/>
  <c r="I9" i="10"/>
  <c r="I25" i="10"/>
  <c r="U24" i="9"/>
  <c r="I26" i="10"/>
  <c r="H9" i="8"/>
  <c r="I15" i="10"/>
  <c r="U16" i="9"/>
  <c r="U12" i="9"/>
  <c r="U14" i="9"/>
  <c r="U25" i="9"/>
  <c r="H6" i="8"/>
  <c r="Q26" i="10"/>
  <c r="Q9" i="10"/>
  <c r="I29" i="10"/>
  <c r="H10" i="8"/>
  <c r="U11" i="9"/>
  <c r="U15" i="9"/>
  <c r="Q27" i="10"/>
  <c r="K19" i="9"/>
  <c r="I16" i="10"/>
  <c r="U22" i="9"/>
  <c r="Q20" i="10"/>
  <c r="I22" i="10"/>
  <c r="K23" i="9"/>
  <c r="I10" i="10"/>
  <c r="I8" i="10"/>
  <c r="U13" i="9"/>
  <c r="H8" i="8"/>
  <c r="I13" i="10"/>
  <c r="Q21" i="10"/>
  <c r="Q19" i="10"/>
  <c r="K21" i="9"/>
  <c r="I19" i="10"/>
  <c r="H7" i="8"/>
  <c r="I20" i="10"/>
  <c r="Q30" i="10"/>
  <c r="I12" i="10"/>
  <c r="Q11" i="10"/>
  <c r="I24" i="10"/>
  <c r="Q29" i="10"/>
  <c r="Q28" i="10"/>
  <c r="K18" i="9"/>
  <c r="Q23" i="10"/>
  <c r="U23" i="9"/>
  <c r="Q31" i="10" l="1"/>
  <c r="K26" i="9"/>
  <c r="H11" i="8"/>
  <c r="U26" i="9"/>
  <c r="I31" i="10"/>
</calcChain>
</file>

<file path=xl/sharedStrings.xml><?xml version="1.0" encoding="utf-8"?>
<sst xmlns="http://schemas.openxmlformats.org/spreadsheetml/2006/main" count="741" uniqueCount="313">
  <si>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</si>
  <si>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</si>
  <si>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</si>
  <si>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</si>
  <si>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</si>
  <si>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</si>
  <si>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</si>
  <si>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</si>
  <si>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</si>
  <si>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</si>
  <si>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</si>
  <si>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</si>
  <si>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</si>
  <si>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</si>
  <si>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</si>
  <si>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</si>
  <si>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</si>
  <si>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</si>
  <si>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</si>
  <si>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</si>
  <si>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</si>
  <si>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</si>
  <si>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</si>
  <si>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</si>
  <si>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</si>
  <si>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</si>
  <si>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</si>
  <si>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</si>
  <si>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</si>
  <si>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</si>
  <si>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</si>
  <si>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</si>
  <si>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</si>
  <si>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</si>
  <si>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</si>
  <si>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</si>
  <si>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</si>
  <si>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</si>
  <si>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</si>
  <si>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</si>
  <si>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</si>
  <si>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</si>
  <si>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</si>
  <si>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</si>
  <si>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</si>
  <si>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</si>
  <si>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</si>
  <si>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</si>
  <si>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</si>
  <si>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</si>
  <si>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</si>
  <si>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</si>
  <si>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</si>
  <si>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</si>
  <si>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</si>
  <si>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</si>
  <si>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</si>
  <si>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</si>
  <si>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</si>
  <si>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</si>
  <si>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</si>
  <si>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</si>
  <si>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</si>
  <si>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</si>
  <si>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</si>
  <si>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</si>
  <si>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</si>
  <si>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</si>
  <si>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</si>
  <si>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</si>
  <si>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</si>
  <si>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</si>
  <si>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</si>
  <si>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</si>
  <si>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</si>
  <si>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</si>
  <si>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</si>
  <si>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</si>
  <si>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</si>
  <si>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</si>
  <si>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</si>
  <si>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</si>
  <si>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</si>
  <si>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</si>
  <si>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</si>
  <si>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</si>
  <si>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</si>
  <si>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</si>
  <si>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</si>
  <si>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</si>
  <si>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</si>
  <si>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</si>
  <si>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</si>
  <si>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</si>
  <si>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</si>
  <si>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</si>
  <si>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</si>
  <si>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</si>
  <si>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</si>
  <si>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</si>
  <si>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</si>
  <si>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</si>
  <si>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</si>
  <si>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</si>
  <si>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</si>
  <si>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</si>
  <si>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</si>
  <si>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</si>
  <si>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</si>
  <si>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</si>
  <si>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</si>
  <si>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</si>
  <si>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</si>
  <si>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</si>
  <si>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</si>
  <si>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</si>
  <si>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</si>
  <si>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</si>
  <si>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</si>
  <si>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</si>
  <si>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</si>
  <si>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</si>
  <si>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</si>
  <si>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</si>
  <si>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</si>
  <si>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</si>
  <si>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</si>
  <si>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</si>
  <si>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</si>
  <si>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</si>
  <si>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</si>
  <si>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</si>
  <si>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</si>
  <si>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</si>
  <si>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</si>
  <si>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</si>
  <si>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</si>
  <si>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</si>
  <si>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</si>
  <si>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</si>
  <si>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</si>
  <si>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</si>
  <si>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</si>
  <si>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</si>
  <si>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</si>
  <si>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</si>
  <si>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</si>
  <si>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</si>
  <si>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</si>
  <si>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</si>
  <si>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</si>
  <si>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</si>
  <si>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</si>
  <si>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</si>
  <si>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</si>
  <si>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</si>
  <si>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</si>
  <si>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</si>
  <si>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</si>
  <si>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</si>
  <si>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</si>
  <si>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</si>
  <si>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</si>
  <si>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</si>
  <si>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</si>
  <si>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</si>
  <si>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</si>
  <si>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</si>
  <si>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</si>
  <si>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</si>
  <si>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</si>
  <si>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</si>
  <si>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</si>
  <si>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</si>
  <si>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</si>
  <si>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</si>
  <si>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</si>
  <si>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</si>
  <si>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</si>
  <si>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</si>
  <si>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</si>
  <si>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</si>
  <si>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</si>
  <si>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</si>
  <si>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</si>
  <si>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</si>
  <si>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</si>
  <si>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</si>
  <si>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</si>
  <si>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</si>
  <si>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</si>
  <si>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</si>
  <si>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</si>
  <si>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</si>
  <si>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</si>
  <si>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</si>
  <si>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</si>
  <si>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</si>
  <si>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</si>
  <si>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</si>
  <si>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</si>
  <si>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</si>
  <si>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</si>
  <si>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</si>
  <si>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</si>
  <si>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</si>
  <si>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</si>
  <si>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</si>
  <si>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</si>
  <si>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</si>
  <si>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</si>
  <si>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</si>
  <si>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</si>
  <si>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</si>
  <si>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</si>
  <si>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</si>
  <si>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</si>
  <si>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</si>
  <si>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</si>
  <si>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</si>
  <si>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</si>
  <si>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</si>
  <si>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</si>
  <si>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</si>
  <si>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</si>
  <si>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</si>
  <si>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</si>
  <si>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</si>
  <si>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</si>
  <si>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</si>
  <si>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</si>
  <si>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</si>
  <si>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</si>
  <si>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</si>
  <si>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</si>
  <si>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</si>
  <si>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</si>
  <si>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- 0206526917003</t>
  </si>
  <si>
    <t>بانک دی شعبه حافظ - 0406527164007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</si>
  <si>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</si>
  <si>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</si>
  <si>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</si>
  <si>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</si>
  <si>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</si>
  <si>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</si>
  <si>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</si>
  <si>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</si>
  <si>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</si>
  <si>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</si>
  <si>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</si>
  <si>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</si>
  <si>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</si>
  <si>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</si>
  <si>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</si>
  <si>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</si>
  <si>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</si>
  <si>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</si>
  <si>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</si>
  <si>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</si>
  <si>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</si>
  <si>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</si>
  <si>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</si>
  <si>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</si>
  <si>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</si>
  <si>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</si>
  <si>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</si>
  <si>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</si>
  <si>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</si>
  <si>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</si>
  <si>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</si>
  <si>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</si>
  <si>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</si>
  <si>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</si>
  <si>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</si>
  <si>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س  اهرمی نارنج - واحدهای عادی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</si>
  <si>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</si>
  <si>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</si>
  <si>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</si>
  <si>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</si>
  <si>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</si>
  <si>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</si>
  <si>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</si>
  <si>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</si>
  <si>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</si>
  <si>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</si>
  <si>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</si>
  <si>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</si>
  <si>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1404/03/31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</si>
  <si>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</si>
  <si>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</si>
  <si>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</si>
  <si>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</si>
  <si>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</si>
  <si>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</si>
  <si>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</si>
  <si>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</si>
  <si>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</si>
  <si>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صادرات شعبه جنت آباد - 0407733653003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</si>
  <si>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</si>
  <si>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</si>
  <si>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</si>
  <si>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</si>
  <si>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</si>
  <si>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برای ماه منتهی به 1404/04/31</t>
  </si>
  <si>
    <t>1404/04/31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</si>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</sst>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393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0" fontId="32" fillId="0" borderId="7" xfId="0" applyFont="1" applyBorder="1" applyAlignment="1">
      <alignment horizontal="left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9" fontId="3" fillId="2" borderId="0" xfId="3" applyFont="1" applyFill="1" applyBorder="1" applyAlignment="1">
      <alignment horizontal="right" vertical="top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64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0"/>
      <c r="B11" s="330"/>
      <c r="C11" s="330"/>
    </row>
    <row r="12" spans="1:3" ht="21.75" customHeight="1">
      <c r="A12" s="330"/>
      <c r="B12" s="330"/>
      <c r="C12" s="330"/>
    </row>
    <row r="13" spans="1:3" ht="21.75" customHeight="1">
      <c r="A13" s="330"/>
      <c r="B13" s="330"/>
      <c r="C13" s="330"/>
    </row>
    <row r="14" spans="1:3" ht="28.5" customHeight="1"/>
    <row r="15" spans="1:3" ht="24.75">
      <c r="A15" s="48"/>
      <c r="B15" s="331"/>
      <c r="C15" s="48"/>
    </row>
    <row r="16" spans="1:3" ht="24.75">
      <c r="A16" s="48"/>
      <c r="B16" s="331"/>
      <c r="C16" s="48"/>
    </row>
    <row r="17" spans="1:3" ht="26.25">
      <c r="A17" s="329" t="s">
        <v>0</v>
      </c>
      <c r="B17" s="329"/>
      <c r="C17" s="329"/>
    </row>
    <row r="18" spans="1:3" ht="26.25">
      <c r="A18" s="329" t="s">
        <v>1</v>
      </c>
      <c r="B18" s="329"/>
      <c r="C18" s="329"/>
    </row>
    <row r="19" spans="1:3" ht="26.25">
      <c r="A19" s="329" t="s">
        <v>303</v>
      </c>
      <c r="B19" s="329"/>
      <c r="C19" s="329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2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06" bestFit="1" customWidth="1"/>
    <col min="4" max="4" width="1.28515625" style="206" customWidth="1"/>
    <col min="5" max="5" width="16.5703125" style="238" bestFit="1" customWidth="1"/>
    <col min="6" max="6" width="1.28515625" style="238" customWidth="1"/>
    <col min="7" max="7" width="15.140625" style="234" bestFit="1" customWidth="1"/>
    <col min="8" max="8" width="1.28515625" style="238" customWidth="1"/>
    <col min="9" max="9" width="16.5703125" style="238" bestFit="1" customWidth="1"/>
    <col min="10" max="10" width="1.28515625" style="12" customWidth="1"/>
    <col min="11" max="11" width="11.85546875" style="306" customWidth="1"/>
    <col min="12" max="12" width="1.28515625" style="12" customWidth="1"/>
    <col min="13" max="13" width="17" style="207" customWidth="1"/>
    <col min="14" max="14" width="1.28515625" style="207" customWidth="1"/>
    <col min="15" max="15" width="17.28515625" style="234" bestFit="1" customWidth="1"/>
    <col min="16" max="16" width="0.85546875" style="234" customWidth="1"/>
    <col min="17" max="17" width="19.140625" style="234" bestFit="1" customWidth="1"/>
    <col min="18" max="18" width="1.140625" style="238" customWidth="1"/>
    <col min="19" max="19" width="19.140625" style="238" bestFit="1" customWidth="1"/>
    <col min="20" max="20" width="1.28515625" style="12" customWidth="1"/>
    <col min="21" max="21" width="13.42578125" style="306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38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1:38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</row>
    <row r="4" spans="1:38" s="13" customFormat="1" ht="30" customHeight="1">
      <c r="A4" s="338" t="s">
        <v>155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W4" s="117"/>
      <c r="X4" s="44"/>
    </row>
    <row r="5" spans="1:38" ht="30" customHeight="1">
      <c r="C5" s="340" t="s">
        <v>98</v>
      </c>
      <c r="D5" s="340"/>
      <c r="E5" s="340"/>
      <c r="F5" s="340"/>
      <c r="G5" s="340"/>
      <c r="H5" s="340"/>
      <c r="I5" s="340"/>
      <c r="J5" s="340"/>
      <c r="K5" s="340"/>
      <c r="M5" s="340" t="s">
        <v>141</v>
      </c>
      <c r="N5" s="340"/>
      <c r="O5" s="340"/>
      <c r="P5" s="337"/>
      <c r="Q5" s="340"/>
      <c r="R5" s="340"/>
      <c r="S5" s="340"/>
      <c r="T5" s="340"/>
      <c r="U5" s="340"/>
    </row>
    <row r="6" spans="1:38" ht="27" customHeight="1">
      <c r="C6" s="384" t="s">
        <v>100</v>
      </c>
      <c r="D6" s="216"/>
      <c r="E6" s="382" t="s">
        <v>101</v>
      </c>
      <c r="F6" s="252"/>
      <c r="G6" s="380" t="s">
        <v>102</v>
      </c>
      <c r="H6" s="252"/>
      <c r="I6" s="341" t="s">
        <v>12</v>
      </c>
      <c r="J6" s="341"/>
      <c r="K6" s="341"/>
      <c r="M6" s="320" t="s">
        <v>100</v>
      </c>
      <c r="N6" s="215"/>
      <c r="O6" s="378" t="s">
        <v>101</v>
      </c>
      <c r="P6" s="251"/>
      <c r="Q6" s="380" t="s">
        <v>102</v>
      </c>
      <c r="R6" s="252"/>
      <c r="S6" s="341" t="s">
        <v>12</v>
      </c>
      <c r="T6" s="341"/>
      <c r="U6" s="341"/>
    </row>
    <row r="7" spans="1:38" ht="38.25" customHeight="1">
      <c r="A7" s="1" t="s">
        <v>99</v>
      </c>
      <c r="C7" s="385"/>
      <c r="E7" s="383"/>
      <c r="G7" s="381"/>
      <c r="I7" s="253" t="s">
        <v>73</v>
      </c>
      <c r="J7" s="26"/>
      <c r="K7" s="303" t="s">
        <v>90</v>
      </c>
      <c r="M7" s="321"/>
      <c r="O7" s="379"/>
      <c r="P7" s="322"/>
      <c r="Q7" s="381"/>
      <c r="S7" s="253" t="s">
        <v>73</v>
      </c>
      <c r="T7" s="26"/>
      <c r="U7" s="303" t="s">
        <v>90</v>
      </c>
    </row>
    <row r="8" spans="1:38" s="54" customFormat="1" ht="30" customHeight="1">
      <c r="A8" s="280" t="s">
        <v>216</v>
      </c>
      <c r="B8" s="58"/>
      <c r="C8" s="141">
        <v>0</v>
      </c>
      <c r="D8" s="282"/>
      <c r="E8" s="141">
        <v>0</v>
      </c>
      <c r="F8" s="283"/>
      <c r="G8" s="141">
        <v>0</v>
      </c>
      <c r="H8" s="283"/>
      <c r="I8" s="141">
        <f>C8+E8+G8</f>
        <v>0</v>
      </c>
      <c r="J8" s="204"/>
      <c r="K8" s="304">
        <v>0</v>
      </c>
      <c r="L8" s="204"/>
      <c r="M8" s="281">
        <v>0</v>
      </c>
      <c r="N8" s="282"/>
      <c r="O8" s="268">
        <v>0</v>
      </c>
      <c r="P8" s="283"/>
      <c r="Q8" s="141">
        <v>180452</v>
      </c>
      <c r="R8" s="283"/>
      <c r="S8" s="141">
        <f t="shared" ref="S8:S22" si="0">M8+O8+Q8</f>
        <v>180452</v>
      </c>
      <c r="T8" s="267"/>
      <c r="U8" s="304">
        <f>S8/درآمد!F11</f>
        <v>7.5177948658406306E-7</v>
      </c>
      <c r="V8" s="275">
        <v>0</v>
      </c>
      <c r="W8" s="284"/>
      <c r="X8" s="285"/>
      <c r="Y8" s="286"/>
      <c r="Z8" s="287"/>
      <c r="AA8" s="287"/>
      <c r="AB8" s="287"/>
      <c r="AC8" s="287"/>
      <c r="AE8" s="376"/>
      <c r="AF8" s="376"/>
      <c r="AG8" s="376"/>
      <c r="AH8" s="376"/>
      <c r="AI8" s="376"/>
      <c r="AJ8" s="376"/>
      <c r="AK8" s="376"/>
      <c r="AL8" s="376"/>
    </row>
    <row r="9" spans="1:38" s="54" customFormat="1" ht="30" customHeight="1">
      <c r="A9" s="104" t="s">
        <v>217</v>
      </c>
      <c r="B9" s="58"/>
      <c r="C9" s="141">
        <v>0</v>
      </c>
      <c r="D9" s="282"/>
      <c r="E9" s="141">
        <v>0</v>
      </c>
      <c r="F9" s="283"/>
      <c r="G9" s="141">
        <v>0</v>
      </c>
      <c r="H9" s="283"/>
      <c r="I9" s="141">
        <f t="shared" ref="I9:I25" si="1">C9+E9+G9</f>
        <v>0</v>
      </c>
      <c r="J9" s="204"/>
      <c r="K9" s="305">
        <v>0</v>
      </c>
      <c r="L9" s="204"/>
      <c r="M9" s="288">
        <v>0</v>
      </c>
      <c r="N9" s="282"/>
      <c r="O9" s="266">
        <v>0</v>
      </c>
      <c r="P9" s="283"/>
      <c r="Q9" s="141">
        <v>141580</v>
      </c>
      <c r="R9" s="283"/>
      <c r="S9" s="141">
        <f t="shared" si="0"/>
        <v>141580</v>
      </c>
      <c r="T9" s="141"/>
      <c r="U9" s="305">
        <f>S9/درآمد!F11</f>
        <v>5.8983519002599948E-7</v>
      </c>
      <c r="V9" s="279">
        <v>0</v>
      </c>
      <c r="W9" s="284"/>
      <c r="X9" s="285"/>
      <c r="Y9" s="286"/>
      <c r="AA9" s="289"/>
      <c r="AC9" s="289"/>
      <c r="AE9" s="289"/>
      <c r="AG9" s="289"/>
      <c r="AI9" s="289"/>
      <c r="AK9" s="377"/>
      <c r="AL9" s="377"/>
    </row>
    <row r="10" spans="1:38" s="54" customFormat="1" ht="30" customHeight="1">
      <c r="A10" s="104" t="s">
        <v>192</v>
      </c>
      <c r="B10" s="58"/>
      <c r="C10" s="141">
        <v>0</v>
      </c>
      <c r="D10" s="282"/>
      <c r="E10" s="141">
        <v>0</v>
      </c>
      <c r="F10" s="283"/>
      <c r="G10" s="141">
        <v>0</v>
      </c>
      <c r="H10" s="283"/>
      <c r="I10" s="141">
        <f t="shared" si="1"/>
        <v>0</v>
      </c>
      <c r="J10" s="204"/>
      <c r="K10" s="305">
        <v>0</v>
      </c>
      <c r="L10" s="204"/>
      <c r="M10" s="288">
        <v>0</v>
      </c>
      <c r="N10" s="282"/>
      <c r="O10" s="266">
        <v>0</v>
      </c>
      <c r="P10" s="283"/>
      <c r="Q10" s="141">
        <v>700811</v>
      </c>
      <c r="R10" s="283"/>
      <c r="S10" s="141">
        <f t="shared" si="0"/>
        <v>700811</v>
      </c>
      <c r="T10" s="141"/>
      <c r="U10" s="305">
        <f>S10/درآمد!F11</f>
        <v>2.9196425297168435E-6</v>
      </c>
      <c r="V10" s="279">
        <v>0</v>
      </c>
      <c r="W10" s="284"/>
      <c r="X10" s="285"/>
      <c r="Y10" s="286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72"/>
      <c r="AL10" s="372"/>
    </row>
    <row r="11" spans="1:38" s="54" customFormat="1" ht="30" customHeight="1">
      <c r="A11" s="104" t="s">
        <v>193</v>
      </c>
      <c r="B11" s="58"/>
      <c r="C11" s="141">
        <v>0</v>
      </c>
      <c r="D11" s="282"/>
      <c r="E11" s="141">
        <v>0</v>
      </c>
      <c r="F11" s="283"/>
      <c r="G11" s="141">
        <f>'درآمد ناشی از فروش'!I39</f>
        <v>0</v>
      </c>
      <c r="H11" s="283"/>
      <c r="I11" s="141">
        <f t="shared" si="1"/>
        <v>0</v>
      </c>
      <c r="J11" s="204"/>
      <c r="K11" s="305">
        <v>0</v>
      </c>
      <c r="L11" s="204"/>
      <c r="M11" s="288">
        <v>0</v>
      </c>
      <c r="N11" s="282"/>
      <c r="O11" s="266">
        <v>0</v>
      </c>
      <c r="P11" s="283"/>
      <c r="Q11" s="141">
        <f>'درآمد ناشی از فروش'!Q39</f>
        <v>434653</v>
      </c>
      <c r="R11" s="283"/>
      <c r="S11" s="141">
        <f t="shared" si="0"/>
        <v>434653</v>
      </c>
      <c r="T11" s="141"/>
      <c r="U11" s="305">
        <f>S11/درآمد!F11</f>
        <v>1.8108040319986633E-6</v>
      </c>
      <c r="V11" s="279">
        <v>0</v>
      </c>
      <c r="W11" s="284"/>
      <c r="X11" s="285"/>
      <c r="Y11" s="286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75"/>
      <c r="AL11" s="375"/>
    </row>
    <row r="12" spans="1:38" s="54" customFormat="1" ht="30" customHeight="1">
      <c r="A12" s="104" t="s">
        <v>194</v>
      </c>
      <c r="B12" s="58"/>
      <c r="C12" s="141">
        <v>0</v>
      </c>
      <c r="D12" s="282"/>
      <c r="E12" s="141">
        <v>0</v>
      </c>
      <c r="F12" s="283"/>
      <c r="G12" s="141">
        <v>0</v>
      </c>
      <c r="H12" s="283"/>
      <c r="I12" s="141">
        <f t="shared" si="1"/>
        <v>0</v>
      </c>
      <c r="J12" s="204"/>
      <c r="K12" s="305">
        <v>0</v>
      </c>
      <c r="L12" s="204"/>
      <c r="M12" s="288">
        <v>0</v>
      </c>
      <c r="N12" s="282"/>
      <c r="O12" s="266">
        <v>0</v>
      </c>
      <c r="P12" s="283"/>
      <c r="Q12" s="141">
        <v>186835</v>
      </c>
      <c r="R12" s="283"/>
      <c r="S12" s="141">
        <f t="shared" si="0"/>
        <v>186835</v>
      </c>
      <c r="T12" s="141"/>
      <c r="U12" s="305">
        <f>S12/درآمد!F11</f>
        <v>7.7837164662033907E-7</v>
      </c>
      <c r="V12" s="279">
        <v>0</v>
      </c>
      <c r="W12" s="284"/>
      <c r="X12" s="285"/>
      <c r="Y12" s="286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75"/>
      <c r="AL12" s="375"/>
    </row>
    <row r="13" spans="1:38" s="54" customFormat="1" ht="30" customHeight="1">
      <c r="A13" s="104" t="s">
        <v>195</v>
      </c>
      <c r="B13" s="58"/>
      <c r="C13" s="141">
        <v>0</v>
      </c>
      <c r="D13" s="282"/>
      <c r="E13" s="141">
        <v>0</v>
      </c>
      <c r="F13" s="283"/>
      <c r="G13" s="141">
        <v>0</v>
      </c>
      <c r="H13" s="283"/>
      <c r="I13" s="141">
        <f t="shared" si="1"/>
        <v>0</v>
      </c>
      <c r="J13" s="204"/>
      <c r="K13" s="305">
        <v>0</v>
      </c>
      <c r="L13" s="204"/>
      <c r="M13" s="288">
        <v>0</v>
      </c>
      <c r="N13" s="282"/>
      <c r="O13" s="266">
        <v>0</v>
      </c>
      <c r="P13" s="283"/>
      <c r="Q13" s="266">
        <v>-95779605</v>
      </c>
      <c r="R13" s="283"/>
      <c r="S13" s="266">
        <f t="shared" si="0"/>
        <v>-95779605</v>
      </c>
      <c r="T13" s="291"/>
      <c r="U13" s="298">
        <f>S13/درآمد!F11</f>
        <v>-3.990265681296099E-4</v>
      </c>
      <c r="V13" s="279">
        <v>0.01</v>
      </c>
      <c r="W13" s="284"/>
      <c r="X13" s="285"/>
      <c r="Y13" s="286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75"/>
      <c r="AL13" s="375"/>
    </row>
    <row r="14" spans="1:38" s="54" customFormat="1" ht="30" customHeight="1">
      <c r="A14" s="104" t="s">
        <v>196</v>
      </c>
      <c r="B14" s="58"/>
      <c r="C14" s="141">
        <v>0</v>
      </c>
      <c r="D14" s="282"/>
      <c r="E14" s="141">
        <v>0</v>
      </c>
      <c r="F14" s="283"/>
      <c r="G14" s="141">
        <v>0</v>
      </c>
      <c r="H14" s="283"/>
      <c r="I14" s="141">
        <f t="shared" si="1"/>
        <v>0</v>
      </c>
      <c r="J14" s="204"/>
      <c r="K14" s="305">
        <v>0</v>
      </c>
      <c r="L14" s="204"/>
      <c r="M14" s="288">
        <v>0</v>
      </c>
      <c r="N14" s="282"/>
      <c r="O14" s="266">
        <v>0</v>
      </c>
      <c r="P14" s="283"/>
      <c r="Q14" s="141">
        <v>101458</v>
      </c>
      <c r="R14" s="283"/>
      <c r="S14" s="141">
        <f t="shared" si="0"/>
        <v>101458</v>
      </c>
      <c r="T14" s="141"/>
      <c r="U14" s="305">
        <f>S14/درآمد!F11</f>
        <v>4.2268327948621169E-7</v>
      </c>
      <c r="V14" s="279">
        <v>0</v>
      </c>
      <c r="W14" s="284"/>
      <c r="X14" s="285"/>
      <c r="Y14" s="286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75"/>
      <c r="AL14" s="375"/>
    </row>
    <row r="15" spans="1:38" s="54" customFormat="1" ht="30" customHeight="1">
      <c r="A15" s="104" t="s">
        <v>218</v>
      </c>
      <c r="B15" s="58"/>
      <c r="C15" s="141">
        <v>0</v>
      </c>
      <c r="D15" s="282"/>
      <c r="E15" s="141">
        <v>0</v>
      </c>
      <c r="F15" s="283"/>
      <c r="G15" s="141">
        <v>0</v>
      </c>
      <c r="H15" s="283"/>
      <c r="I15" s="141">
        <f t="shared" si="1"/>
        <v>0</v>
      </c>
      <c r="J15" s="204"/>
      <c r="K15" s="305">
        <v>0</v>
      </c>
      <c r="L15" s="204"/>
      <c r="M15" s="288">
        <v>0</v>
      </c>
      <c r="N15" s="282"/>
      <c r="O15" s="266">
        <v>0</v>
      </c>
      <c r="P15" s="283"/>
      <c r="Q15" s="141">
        <v>516051</v>
      </c>
      <c r="R15" s="283"/>
      <c r="S15" s="141">
        <f t="shared" si="0"/>
        <v>516051</v>
      </c>
      <c r="T15" s="141"/>
      <c r="U15" s="305">
        <f>S15/درآمد!F11</f>
        <v>2.1499155223061665E-6</v>
      </c>
      <c r="V15" s="279">
        <v>0</v>
      </c>
      <c r="W15" s="284"/>
      <c r="X15" s="285"/>
      <c r="Y15" s="286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222</v>
      </c>
      <c r="B16" s="58"/>
      <c r="C16" s="141">
        <v>0</v>
      </c>
      <c r="D16" s="282"/>
      <c r="E16" s="141">
        <v>0</v>
      </c>
      <c r="F16" s="283"/>
      <c r="G16" s="141">
        <f>'درآمد ناشی از فروش'!I38</f>
        <v>0</v>
      </c>
      <c r="H16" s="283"/>
      <c r="I16" s="141">
        <f t="shared" si="1"/>
        <v>0</v>
      </c>
      <c r="J16" s="204"/>
      <c r="K16" s="305">
        <v>0</v>
      </c>
      <c r="L16" s="204"/>
      <c r="M16" s="288">
        <v>0</v>
      </c>
      <c r="N16" s="282"/>
      <c r="O16" s="266">
        <v>0</v>
      </c>
      <c r="P16" s="283"/>
      <c r="Q16" s="141">
        <f>'درآمد ناشی از فروش'!Q38</f>
        <v>313099</v>
      </c>
      <c r="R16" s="283"/>
      <c r="S16" s="141">
        <f t="shared" si="0"/>
        <v>313099</v>
      </c>
      <c r="T16" s="141"/>
      <c r="U16" s="305">
        <f>S16/درآمد!F11</f>
        <v>1.3043989840510694E-6</v>
      </c>
      <c r="V16" s="279">
        <v>0</v>
      </c>
      <c r="W16" s="284"/>
      <c r="X16" s="285"/>
      <c r="Y16" s="286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219</v>
      </c>
      <c r="B17" s="58"/>
      <c r="C17" s="141">
        <v>0</v>
      </c>
      <c r="D17" s="282"/>
      <c r="E17" s="141">
        <v>0</v>
      </c>
      <c r="F17" s="283"/>
      <c r="G17" s="141">
        <v>0</v>
      </c>
      <c r="H17" s="283"/>
      <c r="I17" s="141">
        <f t="shared" si="1"/>
        <v>0</v>
      </c>
      <c r="J17" s="204"/>
      <c r="K17" s="305">
        <v>0</v>
      </c>
      <c r="L17" s="204"/>
      <c r="M17" s="288">
        <v>0</v>
      </c>
      <c r="N17" s="282"/>
      <c r="O17" s="266">
        <v>0</v>
      </c>
      <c r="P17" s="283"/>
      <c r="Q17" s="141">
        <v>228482</v>
      </c>
      <c r="R17" s="283"/>
      <c r="S17" s="141">
        <f t="shared" si="0"/>
        <v>228482</v>
      </c>
      <c r="T17" s="141"/>
      <c r="U17" s="305">
        <f>S17/درآمد!F7</f>
        <v>6.8794697861280298E-5</v>
      </c>
      <c r="V17" s="279">
        <v>0.03</v>
      </c>
      <c r="W17" s="284"/>
      <c r="X17" s="285"/>
      <c r="Y17" s="286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262</v>
      </c>
      <c r="B18" s="104"/>
      <c r="C18" s="141">
        <v>0</v>
      </c>
      <c r="D18" s="282"/>
      <c r="E18" s="141">
        <v>0</v>
      </c>
      <c r="F18" s="283"/>
      <c r="G18" s="141">
        <f>'درآمد ناشی از فروش'!I9</f>
        <v>0</v>
      </c>
      <c r="H18" s="283"/>
      <c r="I18" s="141">
        <f t="shared" si="1"/>
        <v>0</v>
      </c>
      <c r="J18" s="204"/>
      <c r="K18" s="305">
        <f>I18/درآمد!F11</f>
        <v>0</v>
      </c>
      <c r="L18" s="204"/>
      <c r="M18" s="288">
        <v>0</v>
      </c>
      <c r="N18" s="282"/>
      <c r="O18" s="266">
        <v>0</v>
      </c>
      <c r="P18" s="283"/>
      <c r="Q18" s="141">
        <f>'درآمد ناشی از فروش'!Q9</f>
        <v>70959710</v>
      </c>
      <c r="R18" s="283"/>
      <c r="S18" s="141">
        <f t="shared" si="0"/>
        <v>70959710</v>
      </c>
      <c r="T18" s="141"/>
      <c r="U18" s="290">
        <f>S18/درآمد!F8</f>
        <v>5.7233737331447918E-4</v>
      </c>
      <c r="V18" s="279"/>
      <c r="W18" s="284"/>
      <c r="X18" s="285"/>
      <c r="Y18" s="286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270</v>
      </c>
      <c r="B19" s="104"/>
      <c r="C19" s="141">
        <v>0</v>
      </c>
      <c r="D19" s="282"/>
      <c r="E19" s="141">
        <v>0</v>
      </c>
      <c r="F19" s="283"/>
      <c r="G19" s="141">
        <f>'درآمد ناشی از فروش'!I13</f>
        <v>0</v>
      </c>
      <c r="H19" s="283"/>
      <c r="I19" s="141">
        <f t="shared" si="1"/>
        <v>0</v>
      </c>
      <c r="J19" s="204"/>
      <c r="K19" s="305">
        <f>I19/درآمد!F11</f>
        <v>0</v>
      </c>
      <c r="L19" s="204"/>
      <c r="M19" s="288">
        <v>0</v>
      </c>
      <c r="N19" s="282"/>
      <c r="O19" s="266">
        <v>0</v>
      </c>
      <c r="P19" s="283"/>
      <c r="Q19" s="141">
        <f>'درآمد ناشی از فروش'!Q13</f>
        <v>34632</v>
      </c>
      <c r="R19" s="283"/>
      <c r="S19" s="141">
        <f t="shared" si="0"/>
        <v>34632</v>
      </c>
      <c r="T19" s="141"/>
      <c r="U19" s="305">
        <f>S19/درآمد!F9</f>
        <v>3.0905460927012153E-7</v>
      </c>
      <c r="V19" s="279"/>
      <c r="W19" s="284"/>
      <c r="X19" s="285"/>
      <c r="Y19" s="286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269</v>
      </c>
      <c r="B20" s="104"/>
      <c r="C20" s="141">
        <v>0</v>
      </c>
      <c r="D20" s="282"/>
      <c r="E20" s="266">
        <f>'درآمد ناشی از تغییر قیمت اوراق'!I12</f>
        <v>0</v>
      </c>
      <c r="F20" s="283"/>
      <c r="G20" s="141">
        <v>0</v>
      </c>
      <c r="H20" s="283"/>
      <c r="I20" s="266">
        <f t="shared" si="1"/>
        <v>0</v>
      </c>
      <c r="J20" s="204"/>
      <c r="K20" s="305">
        <f>I20/درآمد!F11</f>
        <v>0</v>
      </c>
      <c r="L20" s="204"/>
      <c r="M20" s="288">
        <v>0</v>
      </c>
      <c r="N20" s="282"/>
      <c r="O20" s="266">
        <f>'درآمد ناشی از تغییر قیمت اوراق'!Q12</f>
        <v>-127887930</v>
      </c>
      <c r="P20" s="283"/>
      <c r="Q20" s="141">
        <v>0</v>
      </c>
      <c r="R20" s="283"/>
      <c r="S20" s="266">
        <f t="shared" si="0"/>
        <v>-127887930</v>
      </c>
      <c r="T20" s="141"/>
      <c r="U20" s="298">
        <f>S20/درآمد!F11</f>
        <v>-5.3279277788940331E-4</v>
      </c>
      <c r="V20" s="279"/>
      <c r="W20" s="284"/>
      <c r="X20" s="285"/>
      <c r="Y20" s="286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268</v>
      </c>
      <c r="B21" s="104"/>
      <c r="C21" s="141">
        <f>'درآمد سود سهام'!M7</f>
        <v>0</v>
      </c>
      <c r="D21" s="282"/>
      <c r="E21" s="266">
        <v>0</v>
      </c>
      <c r="F21" s="283"/>
      <c r="G21" s="141">
        <f>'درآمد ناشی از فروش'!I11</f>
        <v>0</v>
      </c>
      <c r="H21" s="283"/>
      <c r="I21" s="266">
        <f t="shared" si="1"/>
        <v>0</v>
      </c>
      <c r="J21" s="204"/>
      <c r="K21" s="305">
        <f>I21/درآمد!F11</f>
        <v>0</v>
      </c>
      <c r="L21" s="204"/>
      <c r="M21" s="288">
        <f>'درآمد سود سهام'!S7</f>
        <v>103396</v>
      </c>
      <c r="N21" s="282"/>
      <c r="O21" s="266">
        <v>0</v>
      </c>
      <c r="P21" s="283"/>
      <c r="Q21" s="141">
        <f>'درآمد ناشی از فروش'!Q11</f>
        <v>335100</v>
      </c>
      <c r="R21" s="283"/>
      <c r="S21" s="141">
        <f t="shared" si="0"/>
        <v>438496</v>
      </c>
      <c r="T21" s="141"/>
      <c r="U21" s="305">
        <f>S21/درآمد!F11</f>
        <v>1.8268143204240758E-6</v>
      </c>
      <c r="V21" s="279"/>
      <c r="W21" s="284"/>
      <c r="X21" s="285"/>
      <c r="Y21" s="286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263</v>
      </c>
      <c r="B22" s="58"/>
      <c r="C22" s="141">
        <v>0</v>
      </c>
      <c r="D22" s="282"/>
      <c r="E22" s="141">
        <v>0</v>
      </c>
      <c r="F22" s="283"/>
      <c r="G22" s="141">
        <f>'درآمد ناشی از فروش'!I12</f>
        <v>0</v>
      </c>
      <c r="H22" s="283"/>
      <c r="I22" s="141">
        <f t="shared" si="1"/>
        <v>0</v>
      </c>
      <c r="J22" s="204"/>
      <c r="K22" s="305">
        <f>I22/درآمد!F11</f>
        <v>0</v>
      </c>
      <c r="L22" s="204"/>
      <c r="M22" s="288">
        <v>0</v>
      </c>
      <c r="N22" s="282"/>
      <c r="O22" s="266">
        <v>0</v>
      </c>
      <c r="P22" s="283"/>
      <c r="Q22" s="141">
        <f>'درآمد ناشی از فروش'!Q12</f>
        <v>169747</v>
      </c>
      <c r="R22" s="283"/>
      <c r="S22" s="141">
        <f t="shared" si="0"/>
        <v>169747</v>
      </c>
      <c r="T22" s="141"/>
      <c r="U22" s="305">
        <f>S22/درآمد!F11</f>
        <v>7.0718148044457777E-7</v>
      </c>
      <c r="V22" s="279"/>
      <c r="W22" s="284"/>
      <c r="X22" s="285"/>
      <c r="Y22" s="286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226</v>
      </c>
      <c r="B23" s="58"/>
      <c r="C23" s="141">
        <v>0</v>
      </c>
      <c r="D23" s="282"/>
      <c r="E23" s="141">
        <v>0</v>
      </c>
      <c r="F23" s="283"/>
      <c r="G23" s="141">
        <f>'درآمد ناشی از فروش'!I10</f>
        <v>0</v>
      </c>
      <c r="H23" s="283"/>
      <c r="I23" s="141">
        <f>C23+E23+G23</f>
        <v>0</v>
      </c>
      <c r="J23" s="204"/>
      <c r="K23" s="305">
        <f>I23/درآمد!F11</f>
        <v>0</v>
      </c>
      <c r="L23" s="204"/>
      <c r="M23" s="288">
        <v>0</v>
      </c>
      <c r="N23" s="282"/>
      <c r="O23" s="266">
        <v>0</v>
      </c>
      <c r="P23" s="283"/>
      <c r="Q23" s="141">
        <f>'درآمد ناشی از فروش'!Q10</f>
        <v>1044771</v>
      </c>
      <c r="R23" s="283"/>
      <c r="S23" s="141">
        <f>M23+O23+Q23</f>
        <v>1044771</v>
      </c>
      <c r="T23" s="141"/>
      <c r="U23" s="305">
        <f>S23/درآمد!F11</f>
        <v>4.3526112538399032E-6</v>
      </c>
      <c r="V23" s="279"/>
      <c r="W23" s="284"/>
      <c r="X23" s="285"/>
      <c r="Y23" s="286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288</v>
      </c>
      <c r="B24" s="58"/>
      <c r="C24" s="141">
        <v>0</v>
      </c>
      <c r="D24" s="282"/>
      <c r="E24" s="141">
        <v>0</v>
      </c>
      <c r="F24" s="283"/>
      <c r="G24" s="141">
        <f>'درآمد ناشی از فروش'!I7</f>
        <v>86063</v>
      </c>
      <c r="H24" s="283"/>
      <c r="I24" s="141">
        <f t="shared" si="1"/>
        <v>86063</v>
      </c>
      <c r="J24" s="204"/>
      <c r="K24" s="305">
        <f>I24/درآمد!F11</f>
        <v>3.5854630568729755E-7</v>
      </c>
      <c r="L24" s="204"/>
      <c r="M24" s="288">
        <v>0</v>
      </c>
      <c r="N24" s="282"/>
      <c r="O24" s="266">
        <v>0</v>
      </c>
      <c r="P24" s="283"/>
      <c r="Q24" s="141">
        <f>'درآمد ناشی از فروش'!Q7</f>
        <v>86063</v>
      </c>
      <c r="R24" s="283"/>
      <c r="S24" s="141">
        <f t="shared" ref="S24:S25" si="2">M24+O24+Q24</f>
        <v>86063</v>
      </c>
      <c r="T24" s="141"/>
      <c r="U24" s="305">
        <f>S24/درآمد!F11</f>
        <v>3.5854630568729755E-7</v>
      </c>
      <c r="V24" s="279"/>
      <c r="W24" s="284"/>
      <c r="X24" s="285"/>
      <c r="Y24" s="286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289</v>
      </c>
      <c r="B25" s="58"/>
      <c r="C25" s="141">
        <v>0</v>
      </c>
      <c r="D25" s="282"/>
      <c r="E25" s="141">
        <v>0</v>
      </c>
      <c r="F25" s="283"/>
      <c r="G25" s="141">
        <f>'درآمد ناشی از فروش'!I8</f>
        <v>82743</v>
      </c>
      <c r="H25" s="283"/>
      <c r="I25" s="141">
        <f t="shared" si="1"/>
        <v>82743</v>
      </c>
      <c r="J25" s="204"/>
      <c r="K25" s="305">
        <f>I25/درآمد!F11</f>
        <v>3.4471488295183834E-7</v>
      </c>
      <c r="L25" s="204"/>
      <c r="M25" s="288">
        <v>0</v>
      </c>
      <c r="N25" s="282"/>
      <c r="O25" s="266">
        <v>0</v>
      </c>
      <c r="P25" s="283"/>
      <c r="Q25" s="141">
        <f>'درآمد ناشی از فروش'!Q8</f>
        <v>82743</v>
      </c>
      <c r="R25" s="283"/>
      <c r="S25" s="141">
        <f t="shared" si="2"/>
        <v>82743</v>
      </c>
      <c r="T25" s="141"/>
      <c r="U25" s="305">
        <f>S25/درآمد!F11</f>
        <v>3.4471488295183834E-7</v>
      </c>
      <c r="V25" s="279"/>
      <c r="W25" s="284"/>
      <c r="X25" s="285"/>
      <c r="Y25" s="286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ht="30" customHeight="1" thickBot="1">
      <c r="A26" s="11" t="s">
        <v>12</v>
      </c>
      <c r="B26"/>
      <c r="C26" s="213">
        <f>SUM(C8:C25)</f>
        <v>0</v>
      </c>
      <c r="D26" s="217"/>
      <c r="E26" s="196">
        <f>SUM(E8:E25)</f>
        <v>0</v>
      </c>
      <c r="F26" s="255"/>
      <c r="G26" s="196">
        <f>SUM(G8:G25)</f>
        <v>168806</v>
      </c>
      <c r="H26" s="255"/>
      <c r="I26" s="196">
        <f>SUM(I8:I25)</f>
        <v>168806</v>
      </c>
      <c r="J26" s="195"/>
      <c r="K26" s="261">
        <f>SUM(K8:K25)</f>
        <v>7.0326118863913584E-7</v>
      </c>
      <c r="L26" s="195"/>
      <c r="M26" s="213">
        <f>SUM(M8:M25)</f>
        <v>103396</v>
      </c>
      <c r="N26" s="218">
        <f t="shared" ref="N26:U26" si="3">SUM(N8:N25)</f>
        <v>0</v>
      </c>
      <c r="O26" s="196">
        <f>SUM(O8:O25)</f>
        <v>-127887930</v>
      </c>
      <c r="P26" s="313">
        <f t="shared" si="3"/>
        <v>0</v>
      </c>
      <c r="Q26" s="230">
        <f t="shared" si="3"/>
        <v>-20263418</v>
      </c>
      <c r="R26" s="313">
        <f t="shared" si="3"/>
        <v>0</v>
      </c>
      <c r="S26" s="230">
        <f t="shared" si="3"/>
        <v>-148047952</v>
      </c>
      <c r="T26" s="314">
        <f t="shared" si="3"/>
        <v>0</v>
      </c>
      <c r="U26" s="261">
        <f t="shared" si="3"/>
        <v>-2.7206092131984661E-4</v>
      </c>
      <c r="V26" s="155">
        <v>-1.38</v>
      </c>
      <c r="W26" s="141"/>
      <c r="X26" s="142"/>
      <c r="Y26" s="5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372"/>
      <c r="AL26" s="372"/>
    </row>
    <row r="27" spans="1:38" ht="30" customHeight="1" thickTop="1">
      <c r="Q27" s="254"/>
      <c r="W27" s="141"/>
      <c r="X27" s="142"/>
      <c r="Y27" s="56"/>
      <c r="Z27" s="55"/>
      <c r="AA27" s="56"/>
      <c r="AB27" s="55"/>
      <c r="AC27" s="372"/>
      <c r="AD27" s="372"/>
      <c r="AE27" s="56"/>
      <c r="AF27" s="55"/>
      <c r="AG27" s="56"/>
      <c r="AH27" s="55"/>
      <c r="AI27" s="56"/>
      <c r="AJ27" s="55"/>
      <c r="AK27" s="372"/>
      <c r="AL27" s="372"/>
    </row>
    <row r="28" spans="1:38" ht="30" customHeight="1">
      <c r="W28" s="141"/>
      <c r="X28" s="142"/>
      <c r="Y28" s="56"/>
      <c r="Z28" s="55"/>
      <c r="AA28" s="56"/>
      <c r="AB28" s="55"/>
      <c r="AC28" s="372"/>
      <c r="AD28" s="372"/>
      <c r="AE28" s="56"/>
      <c r="AF28" s="55"/>
      <c r="AG28" s="56"/>
      <c r="AH28" s="55"/>
      <c r="AI28" s="56"/>
      <c r="AJ28" s="55"/>
      <c r="AK28" s="372"/>
      <c r="AL28" s="372"/>
    </row>
    <row r="29" spans="1:38" ht="30" customHeight="1">
      <c r="W29" s="141"/>
      <c r="X29" s="142"/>
      <c r="Y29" s="56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372"/>
      <c r="AL29" s="372"/>
    </row>
    <row r="30" spans="1:38" ht="30" customHeight="1">
      <c r="W30" s="141"/>
      <c r="X30" s="142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72"/>
      <c r="AL30" s="372"/>
    </row>
    <row r="31" spans="1:38" ht="30" customHeight="1">
      <c r="W31" s="141"/>
      <c r="X31" s="142"/>
      <c r="Y31" s="56"/>
      <c r="Z31" s="55"/>
      <c r="AA31" s="56"/>
      <c r="AB31" s="55"/>
      <c r="AC31" s="57"/>
      <c r="AD31" s="55"/>
      <c r="AE31" s="56"/>
      <c r="AF31" s="55"/>
      <c r="AG31" s="56"/>
      <c r="AH31" s="55"/>
      <c r="AI31" s="56"/>
      <c r="AJ31" s="55"/>
      <c r="AK31" s="373"/>
      <c r="AL31" s="373"/>
    </row>
    <row r="32" spans="1:38" ht="30" customHeight="1">
      <c r="W32" s="70"/>
      <c r="X32" s="143"/>
      <c r="Y32" s="70"/>
      <c r="Z32" s="58"/>
      <c r="AA32" s="70"/>
      <c r="AB32" s="58"/>
      <c r="AC32" s="70"/>
      <c r="AD32" s="58"/>
      <c r="AE32" s="70"/>
      <c r="AF32" s="58"/>
      <c r="AG32" s="70"/>
      <c r="AH32" s="58"/>
      <c r="AI32" s="70"/>
      <c r="AJ32" s="58"/>
      <c r="AK32" s="374"/>
      <c r="AL32" s="374"/>
    </row>
  </sheetData>
  <mergeCells count="29"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  <mergeCell ref="AE8:AL8"/>
    <mergeCell ref="AK9:AL9"/>
    <mergeCell ref="AK10:AL10"/>
    <mergeCell ref="AK11:AL11"/>
    <mergeCell ref="AK12:AL12"/>
    <mergeCell ref="AK30:AL30"/>
    <mergeCell ref="AK31:AL31"/>
    <mergeCell ref="AK32:AL32"/>
    <mergeCell ref="AK26:AL26"/>
    <mergeCell ref="AK13:AL13"/>
    <mergeCell ref="AK14:AL14"/>
    <mergeCell ref="AC28:AD28"/>
    <mergeCell ref="AK28:AL28"/>
    <mergeCell ref="AC27:AD27"/>
    <mergeCell ref="AK27:AL27"/>
    <mergeCell ref="AK29:AL29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T32"/>
  <sheetViews>
    <sheetView rightToLeft="1" view="pageBreakPreview" zoomScale="98" zoomScaleNormal="100" zoomScaleSheetLayoutView="98" workbookViewId="0">
      <selection activeCell="S1" sqref="S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7.7109375" style="250" customWidth="1"/>
    <col min="4" max="4" width="1.28515625" style="173" customWidth="1"/>
    <col min="5" max="5" width="17" style="247" customWidth="1"/>
    <col min="6" max="6" width="1.28515625" style="247" customWidth="1"/>
    <col min="7" max="7" width="22.28515625" style="247" bestFit="1" customWidth="1"/>
    <col min="8" max="8" width="1.28515625" style="54" customWidth="1"/>
    <col min="9" max="9" width="12.28515625" style="300" customWidth="1"/>
    <col min="10" max="10" width="1.140625" style="54" customWidth="1"/>
    <col min="11" max="11" width="18.5703125" style="234" bestFit="1" customWidth="1"/>
    <col min="12" max="12" width="1.28515625" style="234" customWidth="1"/>
    <col min="13" max="13" width="17.5703125" style="234" bestFit="1" customWidth="1"/>
    <col min="14" max="14" width="1.28515625" style="234" customWidth="1"/>
    <col min="15" max="15" width="18.7109375" style="234" bestFit="1" customWidth="1"/>
    <col min="16" max="16" width="0.5703125" style="54" customWidth="1"/>
    <col min="17" max="17" width="16.85546875" style="295" customWidth="1"/>
    <col min="18" max="18" width="0.28515625" style="54" customWidth="1"/>
    <col min="19" max="19" width="24.85546875" style="96" bestFit="1" customWidth="1"/>
    <col min="20" max="20" width="18.7109375" style="269" customWidth="1"/>
    <col min="21" max="16384" width="9.140625" style="54"/>
  </cols>
  <sheetData>
    <row r="1" spans="1:20" ht="30" customHeigh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20" ht="30" customHeight="1">
      <c r="A2" s="376" t="s">
        <v>87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20" ht="30" customHeight="1">
      <c r="A3" s="376" t="s">
        <v>303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1:20" s="87" customFormat="1" ht="30" customHeight="1">
      <c r="A4" s="386" t="s">
        <v>156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S4" s="270"/>
      <c r="T4" s="271"/>
    </row>
    <row r="5" spans="1:20" ht="24" customHeight="1">
      <c r="C5" s="333" t="s">
        <v>98</v>
      </c>
      <c r="D5" s="333"/>
      <c r="E5" s="333"/>
      <c r="F5" s="333"/>
      <c r="G5" s="333"/>
      <c r="H5" s="333"/>
      <c r="I5" s="333"/>
      <c r="K5" s="347" t="str">
        <f>'درآمد سرمایه گذاری در سهام'!$M$5</f>
        <v>از ابتدای سال مالی تا پایان ماه</v>
      </c>
      <c r="L5" s="347"/>
      <c r="M5" s="347"/>
      <c r="N5" s="347"/>
      <c r="O5" s="347"/>
      <c r="P5" s="347"/>
      <c r="Q5" s="347"/>
    </row>
    <row r="6" spans="1:20" ht="24" customHeight="1">
      <c r="C6" s="387" t="s">
        <v>101</v>
      </c>
      <c r="D6" s="212"/>
      <c r="E6" s="380" t="s">
        <v>102</v>
      </c>
      <c r="F6" s="246"/>
      <c r="G6" s="349" t="s">
        <v>12</v>
      </c>
      <c r="H6" s="349"/>
      <c r="I6" s="349"/>
      <c r="K6" s="380" t="s">
        <v>101</v>
      </c>
      <c r="L6" s="251"/>
      <c r="M6" s="380" t="s">
        <v>102</v>
      </c>
      <c r="N6" s="251"/>
      <c r="O6" s="349" t="s">
        <v>12</v>
      </c>
      <c r="P6" s="349"/>
      <c r="Q6" s="349"/>
    </row>
    <row r="7" spans="1:20" ht="38.25" customHeight="1">
      <c r="A7" s="60" t="s">
        <v>26</v>
      </c>
      <c r="C7" s="388"/>
      <c r="E7" s="381"/>
      <c r="G7" s="248" t="s">
        <v>73</v>
      </c>
      <c r="H7" s="79"/>
      <c r="I7" s="296" t="s">
        <v>90</v>
      </c>
      <c r="K7" s="381"/>
      <c r="M7" s="381"/>
      <c r="O7" s="248" t="s">
        <v>73</v>
      </c>
      <c r="P7" s="79"/>
      <c r="Q7" s="294" t="s">
        <v>90</v>
      </c>
    </row>
    <row r="8" spans="1:20" ht="30" customHeight="1">
      <c r="A8" s="351" t="s">
        <v>266</v>
      </c>
      <c r="B8" s="351"/>
      <c r="C8" s="272">
        <f>'درآمد ناشی از تغییر قیمت اوراق'!I16</f>
        <v>-871368520</v>
      </c>
      <c r="D8" s="273"/>
      <c r="E8" s="272">
        <f>'درآمد ناشی از فروش'!I16</f>
        <v>0</v>
      </c>
      <c r="F8" s="272"/>
      <c r="G8" s="272">
        <f>C8+E8</f>
        <v>-871368520</v>
      </c>
      <c r="H8" s="274"/>
      <c r="I8" s="316">
        <f>G8/درآمد!F11</f>
        <v>-3.6302007103889947E-3</v>
      </c>
      <c r="J8" s="276"/>
      <c r="K8" s="277">
        <f>'درآمد ناشی از تغییر قیمت اوراق'!Q16</f>
        <v>6125382463</v>
      </c>
      <c r="L8" s="273"/>
      <c r="M8" s="272">
        <f>'درآمد ناشی از فروش'!Q16</f>
        <v>1608573</v>
      </c>
      <c r="N8" s="272"/>
      <c r="O8" s="272">
        <f t="shared" ref="O8:O17" si="0">K8+M8</f>
        <v>6126991036</v>
      </c>
      <c r="P8" s="276"/>
      <c r="Q8" s="307">
        <f>O8/درآمد!F11</f>
        <v>2.5525603347977505E-2</v>
      </c>
      <c r="R8" s="276">
        <v>0</v>
      </c>
      <c r="T8" s="278"/>
    </row>
    <row r="9" spans="1:20" ht="30" customHeight="1">
      <c r="A9" s="351" t="s">
        <v>257</v>
      </c>
      <c r="B9" s="351"/>
      <c r="C9" s="272">
        <f>'درآمد ناشی از تغییر قیمت اوراق'!I15</f>
        <v>-2522620790</v>
      </c>
      <c r="D9" s="273"/>
      <c r="E9" s="272">
        <f>'درآمد ناشی از فروش'!I14</f>
        <v>-4279791474</v>
      </c>
      <c r="F9" s="272"/>
      <c r="G9" s="272">
        <f t="shared" ref="G9:G17" si="1">C9+E9</f>
        <v>-6802412264</v>
      </c>
      <c r="H9" s="274"/>
      <c r="I9" s="316">
        <f>G9/درآمد!F11</f>
        <v>-2.8339469772366357E-2</v>
      </c>
      <c r="J9" s="276"/>
      <c r="K9" s="272">
        <f>'درآمد ناشی از تغییر قیمت اوراق'!Q15</f>
        <v>-6729438853</v>
      </c>
      <c r="L9" s="273"/>
      <c r="M9" s="272">
        <f>'درآمد ناشی از فروش'!Q14</f>
        <v>-2426105551</v>
      </c>
      <c r="N9" s="272"/>
      <c r="O9" s="272">
        <f t="shared" si="0"/>
        <v>-9155544404</v>
      </c>
      <c r="P9" s="276"/>
      <c r="Q9" s="316">
        <f>O9/درآمد!F11</f>
        <v>-3.8142832838853058E-2</v>
      </c>
      <c r="R9" s="276">
        <v>0.02</v>
      </c>
      <c r="T9" s="278"/>
    </row>
    <row r="10" spans="1:20" ht="30" customHeight="1">
      <c r="A10" s="351" t="s">
        <v>256</v>
      </c>
      <c r="B10" s="351"/>
      <c r="C10" s="272">
        <f>'درآمد ناشی از تغییر قیمت اوراق'!I7</f>
        <v>-3696091474</v>
      </c>
      <c r="D10" s="273"/>
      <c r="E10" s="272">
        <f>'درآمد ناشی از فروش'!I15</f>
        <v>0</v>
      </c>
      <c r="F10" s="272"/>
      <c r="G10" s="272">
        <f t="shared" si="1"/>
        <v>-3696091474</v>
      </c>
      <c r="H10" s="274"/>
      <c r="I10" s="316">
        <f>G10/درآمد!F11</f>
        <v>-1.5398254110186936E-2</v>
      </c>
      <c r="J10" s="276"/>
      <c r="K10" s="272">
        <f>'درآمد ناشی از تغییر قیمت اوراق'!Q7</f>
        <v>4239350474</v>
      </c>
      <c r="L10" s="273"/>
      <c r="M10" s="272">
        <f>'درآمد ناشی از فروش'!Q15</f>
        <v>-32186115</v>
      </c>
      <c r="N10" s="272"/>
      <c r="O10" s="272">
        <f t="shared" si="0"/>
        <v>4207164359</v>
      </c>
      <c r="P10" s="276"/>
      <c r="Q10" s="297">
        <f>O10/درآمد!F11</f>
        <v>1.7527430351471796E-2</v>
      </c>
      <c r="R10" s="276">
        <v>-0.04</v>
      </c>
      <c r="T10" s="278"/>
    </row>
    <row r="11" spans="1:20" ht="30" customHeight="1">
      <c r="A11" s="351" t="s">
        <v>209</v>
      </c>
      <c r="B11" s="351"/>
      <c r="C11" s="272">
        <f>'درآمد ناشی از تغییر قیمت اوراق'!I11</f>
        <v>-598688213</v>
      </c>
      <c r="D11" s="273"/>
      <c r="E11" s="272">
        <v>0</v>
      </c>
      <c r="F11" s="272"/>
      <c r="G11" s="272">
        <f t="shared" si="1"/>
        <v>-598688213</v>
      </c>
      <c r="H11" s="274"/>
      <c r="I11" s="316">
        <f>G11/درآمد!F11</f>
        <v>-2.494189686969777E-3</v>
      </c>
      <c r="J11" s="276"/>
      <c r="K11" s="272">
        <f>'درآمد ناشی از تغییر قیمت اوراق'!Q11</f>
        <v>1012596112</v>
      </c>
      <c r="L11" s="273"/>
      <c r="M11" s="272">
        <v>0</v>
      </c>
      <c r="N11" s="272"/>
      <c r="O11" s="272">
        <f t="shared" si="0"/>
        <v>1012596112</v>
      </c>
      <c r="P11" s="276"/>
      <c r="Q11" s="302">
        <f>O11/درآمد!F11</f>
        <v>4.2185677365525372E-3</v>
      </c>
      <c r="R11" s="276">
        <v>0.72</v>
      </c>
      <c r="T11" s="278"/>
    </row>
    <row r="12" spans="1:20" ht="30" customHeight="1">
      <c r="A12" s="351" t="s">
        <v>210</v>
      </c>
      <c r="B12" s="351"/>
      <c r="C12" s="272">
        <f>'درآمد ناشی از تغییر قیمت اوراق'!I19</f>
        <v>-3871786787</v>
      </c>
      <c r="D12" s="273"/>
      <c r="E12" s="272">
        <f>'درآمد ناشی از فروش'!I23</f>
        <v>0</v>
      </c>
      <c r="F12" s="272"/>
      <c r="G12" s="272">
        <f t="shared" si="1"/>
        <v>-3871786787</v>
      </c>
      <c r="H12" s="274"/>
      <c r="I12" s="316">
        <f>G12/درآمد!F11</f>
        <v>-1.613021680498869E-2</v>
      </c>
      <c r="J12" s="276"/>
      <c r="K12" s="272">
        <f>'درآمد ناشی از تغییر قیمت اوراق'!Q19</f>
        <v>-6482835518</v>
      </c>
      <c r="L12" s="273"/>
      <c r="M12" s="272">
        <f>'درآمد ناشی از فروش'!Q23</f>
        <v>14109927408</v>
      </c>
      <c r="N12" s="272"/>
      <c r="O12" s="272">
        <f t="shared" si="0"/>
        <v>7627091890</v>
      </c>
      <c r="P12" s="276"/>
      <c r="Q12" s="302">
        <f>O12/درآمد!F11</f>
        <v>3.1775160293006845E-2</v>
      </c>
      <c r="R12" s="276">
        <v>0.06</v>
      </c>
      <c r="T12" s="278"/>
    </row>
    <row r="13" spans="1:20" ht="30" customHeight="1">
      <c r="A13" s="351" t="s">
        <v>211</v>
      </c>
      <c r="B13" s="351"/>
      <c r="C13" s="272">
        <v>0</v>
      </c>
      <c r="D13" s="273"/>
      <c r="E13" s="272">
        <f>'درآمد ناشی از فروش'!I27</f>
        <v>0</v>
      </c>
      <c r="F13" s="272"/>
      <c r="G13" s="272">
        <f t="shared" si="1"/>
        <v>0</v>
      </c>
      <c r="H13" s="274"/>
      <c r="I13" s="297">
        <f>G13/درآمد!F11</f>
        <v>0</v>
      </c>
      <c r="J13" s="276"/>
      <c r="K13" s="272">
        <v>0</v>
      </c>
      <c r="L13" s="273"/>
      <c r="M13" s="272">
        <f>'درآمد ناشی از فروش'!Q27</f>
        <v>12915274842</v>
      </c>
      <c r="N13" s="272"/>
      <c r="O13" s="272">
        <f t="shared" si="0"/>
        <v>12915274842</v>
      </c>
      <c r="P13" s="276"/>
      <c r="Q13" s="302">
        <f>O13/درآمد!F11</f>
        <v>5.3806212676007062E-2</v>
      </c>
      <c r="R13" s="276">
        <v>0.18</v>
      </c>
      <c r="T13" s="278"/>
    </row>
    <row r="14" spans="1:20" ht="30" customHeight="1">
      <c r="A14" s="351" t="s">
        <v>255</v>
      </c>
      <c r="B14" s="351"/>
      <c r="C14" s="272">
        <f>'درآمد ناشی از تغییر قیمت اوراق'!I13</f>
        <v>-3586735688</v>
      </c>
      <c r="D14" s="273"/>
      <c r="E14" s="272">
        <v>0</v>
      </c>
      <c r="F14" s="272"/>
      <c r="G14" s="272">
        <f t="shared" si="1"/>
        <v>-3586735688</v>
      </c>
      <c r="H14" s="274"/>
      <c r="I14" s="316">
        <f>G14/درآمد!F11</f>
        <v>-1.4942667934062112E-2</v>
      </c>
      <c r="J14" s="276"/>
      <c r="K14" s="272">
        <f>'درآمد ناشی از تغییر قیمت اوراق'!Q13</f>
        <v>-738742147</v>
      </c>
      <c r="L14" s="273"/>
      <c r="M14" s="272">
        <v>0</v>
      </c>
      <c r="N14" s="272"/>
      <c r="O14" s="272">
        <f t="shared" si="0"/>
        <v>-738742147</v>
      </c>
      <c r="P14" s="276"/>
      <c r="Q14" s="316">
        <f>O14/درآمد!F11</f>
        <v>-3.0776671468848694E-3</v>
      </c>
      <c r="R14" s="276">
        <v>1.5</v>
      </c>
      <c r="T14" s="278"/>
    </row>
    <row r="15" spans="1:20" ht="30" customHeight="1">
      <c r="A15" s="351" t="s">
        <v>254</v>
      </c>
      <c r="B15" s="351"/>
      <c r="C15" s="272">
        <f>'درآمد ناشی از تغییر قیمت اوراق'!I8</f>
        <v>-450024960</v>
      </c>
      <c r="D15" s="273"/>
      <c r="E15" s="272">
        <v>0</v>
      </c>
      <c r="F15" s="272"/>
      <c r="G15" s="272">
        <f t="shared" si="1"/>
        <v>-450024960</v>
      </c>
      <c r="H15" s="274"/>
      <c r="I15" s="316">
        <f>G15/درآمد!F11</f>
        <v>-1.8748450190566662E-3</v>
      </c>
      <c r="J15" s="276"/>
      <c r="K15" s="272">
        <f>'درآمد ناشی از تغییر قیمت اوراق'!Q8</f>
        <v>649467840</v>
      </c>
      <c r="L15" s="273"/>
      <c r="M15" s="272">
        <v>0</v>
      </c>
      <c r="N15" s="272"/>
      <c r="O15" s="272">
        <f t="shared" si="0"/>
        <v>649467840</v>
      </c>
      <c r="P15" s="276"/>
      <c r="Q15" s="302">
        <f>O15/درآمد!F11</f>
        <v>2.7057422434113251E-3</v>
      </c>
      <c r="R15" s="276">
        <v>0</v>
      </c>
      <c r="T15" s="278"/>
    </row>
    <row r="16" spans="1:20" ht="30" customHeight="1">
      <c r="A16" s="351" t="s">
        <v>253</v>
      </c>
      <c r="B16" s="351"/>
      <c r="C16" s="272">
        <f>'درآمد ناشی از تغییر قیمت اوراق'!I18</f>
        <v>1273575058</v>
      </c>
      <c r="D16" s="273"/>
      <c r="E16" s="272">
        <f>'درآمد ناشی از فروش'!I28</f>
        <v>0</v>
      </c>
      <c r="F16" s="272"/>
      <c r="G16" s="272">
        <f t="shared" si="1"/>
        <v>1273575058</v>
      </c>
      <c r="H16" s="274"/>
      <c r="I16" s="297">
        <f>G16/درآمد!F11</f>
        <v>5.3058298230527143E-3</v>
      </c>
      <c r="J16" s="276"/>
      <c r="K16" s="277">
        <f>'درآمد ناشی از تغییر قیمت اوراق'!Q18</f>
        <v>1633721220</v>
      </c>
      <c r="L16" s="273"/>
      <c r="M16" s="272">
        <f>'درآمد ناشی از فروش'!Q28</f>
        <v>3152902297</v>
      </c>
      <c r="N16" s="272"/>
      <c r="O16" s="272">
        <f t="shared" si="0"/>
        <v>4786623517</v>
      </c>
      <c r="P16" s="276"/>
      <c r="Q16" s="302">
        <f>O16/درآمد!F11</f>
        <v>1.99415100419029E-2</v>
      </c>
      <c r="R16" s="276">
        <v>7.0000000000000007E-2</v>
      </c>
      <c r="T16" s="278"/>
    </row>
    <row r="17" spans="1:20" ht="30" customHeight="1">
      <c r="A17" s="351" t="s">
        <v>225</v>
      </c>
      <c r="B17" s="351"/>
      <c r="C17" s="272">
        <f>'درآمد ناشی از تغییر قیمت اوراق'!I10</f>
        <v>-8212060916</v>
      </c>
      <c r="D17" s="273"/>
      <c r="E17" s="272">
        <f>'درآمد ناشی از فروش'!I19</f>
        <v>11822385806</v>
      </c>
      <c r="F17" s="272"/>
      <c r="G17" s="272">
        <f t="shared" si="1"/>
        <v>3610324890</v>
      </c>
      <c r="H17" s="274"/>
      <c r="I17" s="297">
        <f>G17/درآمد!F11</f>
        <v>1.5040942700584444E-2</v>
      </c>
      <c r="J17" s="276"/>
      <c r="K17" s="277">
        <f>'درآمد ناشی از تغییر قیمت اوراق'!Q10</f>
        <v>15607210951</v>
      </c>
      <c r="L17" s="273"/>
      <c r="M17" s="272">
        <f>'درآمد ناشی از فروش'!Q19</f>
        <v>11822385806</v>
      </c>
      <c r="N17" s="272"/>
      <c r="O17" s="272">
        <f t="shared" si="0"/>
        <v>27429596757</v>
      </c>
      <c r="P17" s="276"/>
      <c r="Q17" s="302">
        <f>O17/درآمد!F11</f>
        <v>0.11427420126784597</v>
      </c>
      <c r="R17" s="276">
        <v>0.06</v>
      </c>
      <c r="T17" s="278"/>
    </row>
    <row r="18" spans="1:20" ht="30" customHeight="1">
      <c r="A18" s="351" t="s">
        <v>252</v>
      </c>
      <c r="B18" s="351"/>
      <c r="C18" s="272">
        <v>0</v>
      </c>
      <c r="D18" s="273"/>
      <c r="E18" s="272">
        <f>'درآمد ناشی از فروش'!I29</f>
        <v>0</v>
      </c>
      <c r="F18" s="272"/>
      <c r="G18" s="272">
        <f>C18+E18</f>
        <v>0</v>
      </c>
      <c r="H18" s="274"/>
      <c r="I18" s="297">
        <f>G18/درآمد!F11</f>
        <v>0</v>
      </c>
      <c r="J18" s="276"/>
      <c r="K18" s="272">
        <v>0</v>
      </c>
      <c r="L18" s="273"/>
      <c r="M18" s="272">
        <f>'درآمد ناشی از فروش'!Q29</f>
        <v>4443139</v>
      </c>
      <c r="N18" s="272"/>
      <c r="O18" s="272">
        <f>K18+M18</f>
        <v>4443139</v>
      </c>
      <c r="P18" s="276"/>
      <c r="Q18" s="301">
        <f>O18/درآمد!F11</f>
        <v>1.8510522223314939E-5</v>
      </c>
      <c r="R18" s="276">
        <v>0.41</v>
      </c>
      <c r="T18" s="278"/>
    </row>
    <row r="19" spans="1:20" ht="30" customHeight="1">
      <c r="A19" s="351" t="s">
        <v>251</v>
      </c>
      <c r="B19" s="351"/>
      <c r="C19" s="272">
        <f>'درآمد ناشی از تغییر قیمت اوراق'!I22</f>
        <v>-1953888399</v>
      </c>
      <c r="D19" s="273"/>
      <c r="E19" s="272">
        <v>0</v>
      </c>
      <c r="F19" s="272"/>
      <c r="G19" s="272">
        <f t="shared" ref="G19:G30" si="2">C19+E19</f>
        <v>-1953888399</v>
      </c>
      <c r="H19" s="274"/>
      <c r="I19" s="316">
        <f>G19/درآمد!F11</f>
        <v>-8.1400772362887463E-3</v>
      </c>
      <c r="J19" s="276"/>
      <c r="K19" s="272">
        <f>'درآمد ناشی از تغییر قیمت اوراق'!Q22</f>
        <v>-331576583</v>
      </c>
      <c r="L19" s="273"/>
      <c r="M19" s="272">
        <v>0</v>
      </c>
      <c r="N19" s="272"/>
      <c r="O19" s="272">
        <f t="shared" ref="O19:O30" si="3">K19+M19</f>
        <v>-331576583</v>
      </c>
      <c r="P19" s="276"/>
      <c r="Q19" s="316">
        <f>O19/درآمد!F11</f>
        <v>-1.3813782797144835E-3</v>
      </c>
      <c r="R19" s="276">
        <v>0</v>
      </c>
      <c r="T19" s="278"/>
    </row>
    <row r="20" spans="1:20" ht="30" customHeight="1">
      <c r="A20" s="351" t="s">
        <v>250</v>
      </c>
      <c r="B20" s="351"/>
      <c r="C20" s="272">
        <v>0</v>
      </c>
      <c r="D20" s="273"/>
      <c r="E20" s="272">
        <f>'درآمد ناشی از فروش'!I18</f>
        <v>0</v>
      </c>
      <c r="F20" s="272"/>
      <c r="G20" s="272">
        <f t="shared" si="2"/>
        <v>0</v>
      </c>
      <c r="H20" s="274"/>
      <c r="I20" s="297">
        <f>G20/درآمد!F11</f>
        <v>0</v>
      </c>
      <c r="J20" s="276"/>
      <c r="K20" s="272">
        <v>0</v>
      </c>
      <c r="L20" s="273"/>
      <c r="M20" s="272">
        <f>'درآمد ناشی از فروش'!Q18</f>
        <v>5296903544</v>
      </c>
      <c r="N20" s="272"/>
      <c r="O20" s="272">
        <f t="shared" si="3"/>
        <v>5296903544</v>
      </c>
      <c r="P20" s="276"/>
      <c r="Q20" s="297">
        <f>O20/درآمد!F11</f>
        <v>2.2067383164462707E-2</v>
      </c>
      <c r="R20" s="276">
        <v>0</v>
      </c>
      <c r="T20" s="278"/>
    </row>
    <row r="21" spans="1:20" ht="30" customHeight="1">
      <c r="A21" s="351" t="s">
        <v>249</v>
      </c>
      <c r="B21" s="351"/>
      <c r="C21" s="272">
        <f>'درآمد ناشی از تغییر قیمت اوراق'!I9</f>
        <v>-2203485176</v>
      </c>
      <c r="D21" s="273"/>
      <c r="E21" s="272">
        <v>0</v>
      </c>
      <c r="F21" s="272"/>
      <c r="G21" s="272">
        <f t="shared" si="2"/>
        <v>-2203485176</v>
      </c>
      <c r="H21" s="274"/>
      <c r="I21" s="316">
        <f>G21/درآمد!F11</f>
        <v>-9.1799201688475274E-3</v>
      </c>
      <c r="J21" s="276"/>
      <c r="K21" s="272">
        <f>'درآمد ناشی از تغییر قیمت اوراق'!Q9</f>
        <v>1374111023</v>
      </c>
      <c r="L21" s="273"/>
      <c r="M21" s="272">
        <v>0</v>
      </c>
      <c r="N21" s="272"/>
      <c r="O21" s="272">
        <f t="shared" si="3"/>
        <v>1374111023</v>
      </c>
      <c r="P21" s="276"/>
      <c r="Q21" s="315">
        <f>O21/درآمد!F11</f>
        <v>5.7246718206528146E-3</v>
      </c>
      <c r="R21" s="276">
        <v>0.1</v>
      </c>
      <c r="T21" s="278"/>
    </row>
    <row r="22" spans="1:20" ht="30" customHeight="1">
      <c r="A22" s="351" t="s">
        <v>248</v>
      </c>
      <c r="B22" s="351"/>
      <c r="C22" s="272">
        <v>0</v>
      </c>
      <c r="D22" s="273"/>
      <c r="E22" s="272">
        <f>'درآمد ناشی از فروش'!I24</f>
        <v>0</v>
      </c>
      <c r="F22" s="272"/>
      <c r="G22" s="272">
        <f t="shared" si="2"/>
        <v>0</v>
      </c>
      <c r="H22" s="274"/>
      <c r="I22" s="297">
        <f>G22/درآمد!F11</f>
        <v>0</v>
      </c>
      <c r="J22" s="276"/>
      <c r="K22" s="272">
        <v>0</v>
      </c>
      <c r="L22" s="273"/>
      <c r="M22" s="272">
        <f>'درآمد ناشی از فروش'!Q24</f>
        <v>937566373</v>
      </c>
      <c r="N22" s="272"/>
      <c r="O22" s="272">
        <f t="shared" si="3"/>
        <v>937566373</v>
      </c>
      <c r="P22" s="276"/>
      <c r="Q22" s="297">
        <f>O22/درآمد!F11</f>
        <v>3.9059870022633285E-3</v>
      </c>
      <c r="R22" s="276">
        <v>-0.15</v>
      </c>
      <c r="T22" s="278"/>
    </row>
    <row r="23" spans="1:20" ht="30" customHeight="1">
      <c r="A23" s="351" t="s">
        <v>247</v>
      </c>
      <c r="B23" s="351"/>
      <c r="C23" s="272">
        <f>'درآمد ناشی از تغییر قیمت اوراق'!I17</f>
        <v>-9872280048</v>
      </c>
      <c r="D23" s="273"/>
      <c r="E23" s="272">
        <f>'درآمد ناشی از فروش'!I22</f>
        <v>16480424527</v>
      </c>
      <c r="F23" s="272"/>
      <c r="G23" s="272">
        <f t="shared" si="2"/>
        <v>6608144479</v>
      </c>
      <c r="H23" s="274"/>
      <c r="I23" s="297">
        <f>G23/درآمد!F11</f>
        <v>2.7530132465674699E-2</v>
      </c>
      <c r="J23" s="276"/>
      <c r="K23" s="277">
        <f>'درآمد ناشی از تغییر قیمت اوراق'!Q17</f>
        <v>22310160789</v>
      </c>
      <c r="L23" s="273"/>
      <c r="M23" s="272">
        <f>'درآمد ناشی از فروش'!Q22</f>
        <v>22214994728</v>
      </c>
      <c r="N23" s="272"/>
      <c r="O23" s="272">
        <f t="shared" si="3"/>
        <v>44525155517</v>
      </c>
      <c r="P23" s="276"/>
      <c r="Q23" s="302">
        <f>O23/درآمد!F11</f>
        <v>0.18549585792701562</v>
      </c>
      <c r="R23" s="276">
        <v>0.15</v>
      </c>
      <c r="T23" s="278"/>
    </row>
    <row r="24" spans="1:20" ht="30" customHeight="1">
      <c r="A24" s="263" t="s">
        <v>267</v>
      </c>
      <c r="B24" s="263"/>
      <c r="C24" s="277">
        <v>0</v>
      </c>
      <c r="D24" s="273"/>
      <c r="E24" s="272">
        <f>'درآمد ناشی از فروش'!I17</f>
        <v>0</v>
      </c>
      <c r="F24" s="272"/>
      <c r="G24" s="272">
        <f t="shared" si="2"/>
        <v>0</v>
      </c>
      <c r="H24" s="274"/>
      <c r="I24" s="297">
        <f>G24/درآمد!F11</f>
        <v>0</v>
      </c>
      <c r="J24" s="276"/>
      <c r="K24" s="277">
        <v>0</v>
      </c>
      <c r="L24" s="273"/>
      <c r="M24" s="272">
        <f>'درآمد ناشی از فروش'!Q17</f>
        <v>1327656081</v>
      </c>
      <c r="N24" s="272"/>
      <c r="O24" s="272">
        <f t="shared" si="3"/>
        <v>1327656081</v>
      </c>
      <c r="P24" s="276"/>
      <c r="Q24" s="302">
        <f>O24/درآمد!F11</f>
        <v>5.5311362962693084E-3</v>
      </c>
      <c r="R24" s="276"/>
      <c r="T24" s="278"/>
    </row>
    <row r="25" spans="1:20" ht="30" customHeight="1">
      <c r="A25" s="263" t="s">
        <v>259</v>
      </c>
      <c r="B25" s="263"/>
      <c r="C25" s="272">
        <f>'درآمد ناشی از تغییر قیمت اوراق'!I20</f>
        <v>-913673722</v>
      </c>
      <c r="D25" s="273"/>
      <c r="E25" s="272">
        <v>0</v>
      </c>
      <c r="F25" s="272"/>
      <c r="G25" s="272">
        <f t="shared" si="2"/>
        <v>-913673722</v>
      </c>
      <c r="H25" s="274"/>
      <c r="I25" s="316">
        <f>G25/درآمد!F11</f>
        <v>-3.8064480395368851E-3</v>
      </c>
      <c r="J25" s="276"/>
      <c r="K25" s="277">
        <f>'درآمد ناشی از تغییر قیمت اوراق'!Q20</f>
        <v>900588843</v>
      </c>
      <c r="L25" s="273"/>
      <c r="M25" s="272">
        <v>0</v>
      </c>
      <c r="N25" s="272"/>
      <c r="O25" s="272">
        <f t="shared" si="3"/>
        <v>900588843</v>
      </c>
      <c r="P25" s="276"/>
      <c r="Q25" s="302">
        <f>O25/درآمد!F11</f>
        <v>3.7519352404732304E-3</v>
      </c>
      <c r="R25" s="276"/>
      <c r="T25" s="278"/>
    </row>
    <row r="26" spans="1:20" ht="30" customHeight="1">
      <c r="A26" s="263" t="s">
        <v>260</v>
      </c>
      <c r="B26" s="263"/>
      <c r="C26" s="272">
        <f>'درآمد ناشی از تغییر قیمت اوراق'!I21</f>
        <v>-1598100000</v>
      </c>
      <c r="D26" s="273"/>
      <c r="E26" s="272">
        <v>0</v>
      </c>
      <c r="F26" s="272"/>
      <c r="G26" s="272">
        <f t="shared" si="2"/>
        <v>-1598100000</v>
      </c>
      <c r="H26" s="274"/>
      <c r="I26" s="316">
        <f>G26/درآمد!F11</f>
        <v>-6.6578303233546382E-3</v>
      </c>
      <c r="J26" s="276"/>
      <c r="K26" s="272">
        <f>'درآمد ناشی از تغییر قیمت اوراق'!Q21</f>
        <v>-1697715898</v>
      </c>
      <c r="L26" s="273"/>
      <c r="M26" s="272">
        <v>0</v>
      </c>
      <c r="N26" s="272"/>
      <c r="O26" s="272">
        <f t="shared" si="3"/>
        <v>-1697715898</v>
      </c>
      <c r="P26" s="276"/>
      <c r="Q26" s="316">
        <f>O26/درآمد!F11</f>
        <v>-7.0728392379360806E-3</v>
      </c>
      <c r="R26" s="276"/>
      <c r="T26" s="278"/>
    </row>
    <row r="27" spans="1:20" ht="30" customHeight="1">
      <c r="A27" s="263" t="s">
        <v>231</v>
      </c>
      <c r="B27" s="263"/>
      <c r="C27" s="272">
        <v>0</v>
      </c>
      <c r="D27" s="273"/>
      <c r="E27" s="272">
        <f>'درآمد ناشی از فروش'!I26</f>
        <v>0</v>
      </c>
      <c r="F27" s="272"/>
      <c r="G27" s="272">
        <f t="shared" si="2"/>
        <v>0</v>
      </c>
      <c r="H27" s="274"/>
      <c r="I27" s="297">
        <f>G27/درآمد!F11</f>
        <v>0</v>
      </c>
      <c r="J27" s="276"/>
      <c r="K27" s="272">
        <v>0</v>
      </c>
      <c r="L27" s="273"/>
      <c r="M27" s="272">
        <f>'درآمد ناشی از فروش'!Q26</f>
        <v>-639456316</v>
      </c>
      <c r="N27" s="272"/>
      <c r="O27" s="272">
        <f t="shared" si="3"/>
        <v>-639456316</v>
      </c>
      <c r="P27" s="276"/>
      <c r="Q27" s="298">
        <f>O27/درآمد!F11</f>
        <v>-2.6640333215227118E-3</v>
      </c>
      <c r="R27" s="276"/>
      <c r="T27" s="278"/>
    </row>
    <row r="28" spans="1:20" ht="30" customHeight="1">
      <c r="A28" s="263" t="s">
        <v>275</v>
      </c>
      <c r="B28" s="263"/>
      <c r="C28" s="272">
        <f>'درآمد ناشی از تغییر قیمت اوراق'!I14</f>
        <v>-900400000</v>
      </c>
      <c r="D28" s="273"/>
      <c r="E28" s="272">
        <f>'درآمد ناشی از فروش'!I20</f>
        <v>5185300000</v>
      </c>
      <c r="F28" s="272"/>
      <c r="G28" s="272">
        <f t="shared" si="2"/>
        <v>4284900000</v>
      </c>
      <c r="H28" s="274"/>
      <c r="I28" s="297">
        <f>G28/درآمد!F11</f>
        <v>1.7851284120231705E-2</v>
      </c>
      <c r="J28" s="276"/>
      <c r="K28" s="272">
        <f>'درآمد ناشی از تغییر قیمت اوراق'!Q14</f>
        <v>7212400000</v>
      </c>
      <c r="L28" s="273"/>
      <c r="M28" s="272">
        <f>'درآمد ناشی از فروش'!Q20</f>
        <v>5185300000</v>
      </c>
      <c r="N28" s="272"/>
      <c r="O28" s="272">
        <f t="shared" si="3"/>
        <v>12397700000</v>
      </c>
      <c r="P28" s="276"/>
      <c r="Q28" s="302">
        <f>O28/درآمد!F11</f>
        <v>5.1649948688976786E-2</v>
      </c>
      <c r="R28" s="276"/>
      <c r="T28" s="278"/>
    </row>
    <row r="29" spans="1:20" ht="30" customHeight="1">
      <c r="A29" s="263" t="s">
        <v>286</v>
      </c>
      <c r="B29" s="263"/>
      <c r="C29" s="272">
        <v>0</v>
      </c>
      <c r="D29" s="273"/>
      <c r="E29" s="272">
        <f>'درآمد ناشی از فروش'!I21</f>
        <v>14090526031</v>
      </c>
      <c r="F29" s="272"/>
      <c r="G29" s="272">
        <f t="shared" si="2"/>
        <v>14090526031</v>
      </c>
      <c r="H29" s="274"/>
      <c r="I29" s="297">
        <f>G29/درآمد!F11</f>
        <v>5.8702416295106488E-2</v>
      </c>
      <c r="J29" s="276"/>
      <c r="K29" s="272">
        <v>0</v>
      </c>
      <c r="L29" s="273"/>
      <c r="M29" s="272">
        <f>'درآمد ناشی از فروش'!Q21</f>
        <v>14090526031</v>
      </c>
      <c r="N29" s="272"/>
      <c r="O29" s="272">
        <f t="shared" si="3"/>
        <v>14090526031</v>
      </c>
      <c r="P29" s="276"/>
      <c r="Q29" s="302">
        <f>O29/درآمد!F11</f>
        <v>5.8702416295106488E-2</v>
      </c>
      <c r="R29" s="276"/>
      <c r="T29" s="278"/>
    </row>
    <row r="30" spans="1:20" ht="30" customHeight="1">
      <c r="A30" s="263" t="s">
        <v>232</v>
      </c>
      <c r="B30" s="263"/>
      <c r="C30" s="272">
        <v>0</v>
      </c>
      <c r="D30" s="273"/>
      <c r="E30" s="272">
        <f>'درآمد ناشی از فروش'!I25</f>
        <v>0</v>
      </c>
      <c r="F30" s="272"/>
      <c r="G30" s="272">
        <f t="shared" si="2"/>
        <v>0</v>
      </c>
      <c r="H30" s="274"/>
      <c r="I30" s="297">
        <f>G30/درآمد!F11</f>
        <v>0</v>
      </c>
      <c r="J30" s="276"/>
      <c r="K30" s="272">
        <v>0</v>
      </c>
      <c r="L30" s="273"/>
      <c r="M30" s="272">
        <f>'درآمد ناشی از فروش'!Q25</f>
        <v>-1806337826</v>
      </c>
      <c r="N30" s="272"/>
      <c r="O30" s="272">
        <f t="shared" si="3"/>
        <v>-1806337826</v>
      </c>
      <c r="P30" s="276"/>
      <c r="Q30" s="298">
        <f>O30/درآمد!F11</f>
        <v>-7.525368094715784E-3</v>
      </c>
      <c r="R30" s="276"/>
      <c r="T30" s="278"/>
    </row>
    <row r="31" spans="1:20" ht="30" customHeight="1" thickBot="1">
      <c r="A31" s="160" t="s">
        <v>12</v>
      </c>
      <c r="B31" s="59"/>
      <c r="C31" s="249">
        <f>SUM(C8:C30)</f>
        <v>-39977629635</v>
      </c>
      <c r="D31" s="90">
        <v>11262954665</v>
      </c>
      <c r="E31" s="241">
        <f>SUM(E8:E30)</f>
        <v>43298844890</v>
      </c>
      <c r="F31" s="245">
        <f t="shared" ref="F31:P31" si="4">SUM(F8:F30)</f>
        <v>0</v>
      </c>
      <c r="G31" s="249">
        <f t="shared" si="4"/>
        <v>3321215255</v>
      </c>
      <c r="H31" s="78">
        <f t="shared" si="4"/>
        <v>0</v>
      </c>
      <c r="I31" s="299">
        <f>SUM(I8:I30)</f>
        <v>1.3836485598602719E-2</v>
      </c>
      <c r="J31" s="78">
        <f t="shared" si="4"/>
        <v>0</v>
      </c>
      <c r="K31" s="241">
        <f t="shared" si="4"/>
        <v>45084680716</v>
      </c>
      <c r="L31" s="245">
        <f t="shared" si="4"/>
        <v>0</v>
      </c>
      <c r="M31" s="241">
        <f>SUM(M8:M30)</f>
        <v>86155403014</v>
      </c>
      <c r="N31" s="245">
        <f t="shared" si="4"/>
        <v>0</v>
      </c>
      <c r="O31" s="241">
        <f t="shared" si="4"/>
        <v>131240083730</v>
      </c>
      <c r="P31" s="78">
        <f t="shared" si="4"/>
        <v>0</v>
      </c>
      <c r="Q31" s="299">
        <f>SUM(Q8:Q30)</f>
        <v>0.54675815599599265</v>
      </c>
      <c r="T31" s="278"/>
    </row>
    <row r="32" spans="1:20" ht="30" customHeight="1" thickTop="1"/>
  </sheetData>
  <mergeCells count="28"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30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42" customWidth="1"/>
    <col min="6" max="6" width="1.28515625" style="242" customWidth="1"/>
    <col min="7" max="7" width="17.140625" style="242" customWidth="1"/>
    <col min="8" max="8" width="1.28515625" style="77" customWidth="1"/>
    <col min="9" max="9" width="19.28515625" style="242" customWidth="1"/>
    <col min="10" max="10" width="1.28515625" style="242" customWidth="1"/>
    <col min="11" max="11" width="19" style="242" customWidth="1"/>
    <col min="12" max="12" width="1.28515625" style="77" customWidth="1"/>
    <col min="13" max="13" width="17.7109375" style="242" customWidth="1"/>
    <col min="14" max="14" width="1.28515625" style="77" customWidth="1"/>
    <col min="15" max="15" width="16.7109375" style="242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8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8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8" s="13" customFormat="1" ht="30" customHeight="1">
      <c r="A4" s="338" t="s">
        <v>157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18" ht="30" customHeight="1">
      <c r="C5" s="347" t="s">
        <v>98</v>
      </c>
      <c r="D5" s="347"/>
      <c r="E5" s="347"/>
      <c r="F5" s="347"/>
      <c r="G5" s="347"/>
      <c r="H5" s="347"/>
      <c r="I5" s="347"/>
      <c r="K5" s="347" t="str">
        <f>'درآمد سرمایه گذاری در سهام'!$M$5</f>
        <v>از ابتدای سال مالی تا پایان ماه</v>
      </c>
      <c r="L5" s="347"/>
      <c r="M5" s="347"/>
      <c r="N5" s="347"/>
      <c r="O5" s="347"/>
      <c r="P5" s="347"/>
      <c r="Q5" s="347"/>
    </row>
    <row r="6" spans="1:18" ht="30" customHeight="1">
      <c r="A6" s="1" t="s">
        <v>103</v>
      </c>
      <c r="B6" s="11"/>
      <c r="C6" s="60" t="s">
        <v>104</v>
      </c>
      <c r="E6" s="239" t="s">
        <v>101</v>
      </c>
      <c r="G6" s="239" t="s">
        <v>102</v>
      </c>
      <c r="I6" s="239" t="s">
        <v>12</v>
      </c>
      <c r="K6" s="239" t="s">
        <v>104</v>
      </c>
      <c r="M6" s="239" t="s">
        <v>101</v>
      </c>
      <c r="O6" s="239" t="s">
        <v>102</v>
      </c>
      <c r="Q6" s="60" t="s">
        <v>12</v>
      </c>
    </row>
    <row r="7" spans="1:18" ht="30" customHeight="1">
      <c r="A7" s="4" t="s">
        <v>227</v>
      </c>
      <c r="B7" s="4"/>
      <c r="C7" s="209">
        <f>'درآمد اوراق بهادار'!G17</f>
        <v>23762883637</v>
      </c>
      <c r="D7" s="208"/>
      <c r="E7" s="240">
        <f>'درآمد ناشی از تغییر قیمت اوراق'!I23</f>
        <v>-57503526026</v>
      </c>
      <c r="F7" s="244"/>
      <c r="G7" s="240">
        <v>0</v>
      </c>
      <c r="H7" s="208"/>
      <c r="I7" s="240">
        <f>C7+E7+G7</f>
        <v>-33740642389</v>
      </c>
      <c r="J7" s="244"/>
      <c r="K7" s="209">
        <f>'درآمد اوراق بهادار'!M17</f>
        <v>144201394846</v>
      </c>
      <c r="L7" s="208"/>
      <c r="M7" s="240">
        <f>'درآمد ناشی از تغییر قیمت اوراق'!Q23</f>
        <v>-51898671161</v>
      </c>
      <c r="N7" s="244"/>
      <c r="O7" s="240">
        <v>-5386544</v>
      </c>
      <c r="P7" s="208"/>
      <c r="Q7" s="240">
        <f>K7+M7+O7</f>
        <v>92297337141</v>
      </c>
      <c r="R7" s="36"/>
    </row>
    <row r="8" spans="1:18" ht="30" customHeight="1">
      <c r="A8" s="4" t="s">
        <v>290</v>
      </c>
      <c r="B8" s="4"/>
      <c r="C8" s="209">
        <f>'درآمد اوراق بهادار'!G18</f>
        <v>4845556111</v>
      </c>
      <c r="D8" s="208"/>
      <c r="E8" s="240">
        <f>'درآمد ناشی از تغییر قیمت اوراق'!I24</f>
        <v>2960463319</v>
      </c>
      <c r="F8" s="244"/>
      <c r="G8" s="240">
        <v>0</v>
      </c>
      <c r="H8" s="208"/>
      <c r="I8" s="240">
        <f>C8+E8+G8</f>
        <v>7806019430</v>
      </c>
      <c r="J8" s="244"/>
      <c r="K8" s="209">
        <f>'درآمد اوراق بهادار'!M18</f>
        <v>6975405972</v>
      </c>
      <c r="L8" s="208"/>
      <c r="M8" s="240">
        <f>'درآمد ناشی از تغییر قیمت اوراق'!Q24</f>
        <v>2998876281</v>
      </c>
      <c r="N8" s="244"/>
      <c r="O8" s="240">
        <v>0</v>
      </c>
      <c r="P8" s="208"/>
      <c r="Q8" s="240">
        <f>K8+M8+O8</f>
        <v>9974282253</v>
      </c>
      <c r="R8" s="36"/>
    </row>
    <row r="9" spans="1:18" ht="30" customHeight="1">
      <c r="A9" s="4" t="s">
        <v>52</v>
      </c>
      <c r="B9" s="4"/>
      <c r="C9" s="209">
        <f>'درآمد اوراق بهادار'!G14</f>
        <v>0</v>
      </c>
      <c r="D9" s="208"/>
      <c r="E9" s="240">
        <v>0</v>
      </c>
      <c r="F9" s="244"/>
      <c r="G9" s="240">
        <v>0</v>
      </c>
      <c r="H9" s="208"/>
      <c r="I9" s="240">
        <f t="shared" ref="I9:I29" si="0">C9+E9+G9</f>
        <v>0</v>
      </c>
      <c r="J9" s="244"/>
      <c r="K9" s="209">
        <f>'درآمد اوراق بهادار'!M14</f>
        <v>23300660162</v>
      </c>
      <c r="L9" s="208"/>
      <c r="M9" s="240">
        <v>0</v>
      </c>
      <c r="N9" s="244"/>
      <c r="O9" s="240">
        <f>'درآمد ناشی از فروش'!Q46</f>
        <v>7816534625</v>
      </c>
      <c r="P9" s="208"/>
      <c r="Q9" s="240">
        <f t="shared" ref="Q9:Q29" si="1">K9+M9+O9</f>
        <v>31117194787</v>
      </c>
      <c r="R9" s="36"/>
    </row>
    <row r="10" spans="1:18" ht="30" customHeight="1">
      <c r="A10" s="370" t="s">
        <v>49</v>
      </c>
      <c r="B10" s="370"/>
      <c r="C10" s="209">
        <f>'درآمد اوراق بهادار'!G13</f>
        <v>11240484806</v>
      </c>
      <c r="D10" s="208"/>
      <c r="E10" s="240">
        <v>0</v>
      </c>
      <c r="F10" s="244"/>
      <c r="G10" s="240">
        <v>0</v>
      </c>
      <c r="H10" s="208"/>
      <c r="I10" s="240">
        <f t="shared" si="0"/>
        <v>11240484806</v>
      </c>
      <c r="J10" s="244"/>
      <c r="K10" s="209">
        <f>'درآمد اوراق بهادار'!M13</f>
        <v>65392074086</v>
      </c>
      <c r="L10" s="208"/>
      <c r="M10" s="240">
        <v>0</v>
      </c>
      <c r="N10" s="244"/>
      <c r="O10" s="240">
        <v>0</v>
      </c>
      <c r="P10" s="208"/>
      <c r="Q10" s="240">
        <f t="shared" si="1"/>
        <v>65392074086</v>
      </c>
      <c r="R10" s="36">
        <v>130744897279</v>
      </c>
    </row>
    <row r="11" spans="1:18" ht="30" customHeight="1">
      <c r="A11" s="370" t="s">
        <v>144</v>
      </c>
      <c r="B11" s="370"/>
      <c r="C11" s="209">
        <v>0</v>
      </c>
      <c r="D11" s="208"/>
      <c r="E11" s="240">
        <f>'درآمد ناشی از تغییر قیمت اوراق'!I35</f>
        <v>15410705183</v>
      </c>
      <c r="F11" s="244"/>
      <c r="G11" s="240">
        <f>'درآمد ناشی از فروش'!I52</f>
        <v>0</v>
      </c>
      <c r="H11" s="208"/>
      <c r="I11" s="240">
        <f t="shared" si="0"/>
        <v>15410705183</v>
      </c>
      <c r="J11" s="244"/>
      <c r="K11" s="209">
        <v>0</v>
      </c>
      <c r="L11" s="208"/>
      <c r="M11" s="240">
        <f>'درآمد ناشی از تغییر قیمت اوراق'!Q35</f>
        <v>44320200195</v>
      </c>
      <c r="N11" s="244"/>
      <c r="O11" s="240">
        <f>'درآمد ناشی از فروش'!Q52</f>
        <v>2369381380</v>
      </c>
      <c r="P11" s="208"/>
      <c r="Q11" s="240">
        <f t="shared" si="1"/>
        <v>46689581575</v>
      </c>
      <c r="R11" s="36">
        <v>9251035768</v>
      </c>
    </row>
    <row r="12" spans="1:18" ht="30" customHeight="1">
      <c r="A12" s="370" t="s">
        <v>220</v>
      </c>
      <c r="B12" s="370"/>
      <c r="C12" s="209">
        <v>0</v>
      </c>
      <c r="D12" s="208"/>
      <c r="E12" s="240">
        <v>0</v>
      </c>
      <c r="F12" s="244"/>
      <c r="G12" s="240">
        <v>0</v>
      </c>
      <c r="H12" s="208"/>
      <c r="I12" s="240">
        <f t="shared" si="0"/>
        <v>0</v>
      </c>
      <c r="J12" s="244"/>
      <c r="K12" s="209">
        <v>0</v>
      </c>
      <c r="L12" s="208"/>
      <c r="M12" s="240">
        <v>0</v>
      </c>
      <c r="N12" s="244"/>
      <c r="O12" s="240">
        <f>'درآمد ناشی از فروش'!Q54</f>
        <v>201112293</v>
      </c>
      <c r="P12" s="208"/>
      <c r="Q12" s="240">
        <f t="shared" si="1"/>
        <v>201112293</v>
      </c>
      <c r="R12" s="36">
        <v>2252879222</v>
      </c>
    </row>
    <row r="13" spans="1:18" ht="30" customHeight="1">
      <c r="A13" s="370" t="s">
        <v>45</v>
      </c>
      <c r="B13" s="370"/>
      <c r="C13" s="209">
        <v>0</v>
      </c>
      <c r="D13" s="208"/>
      <c r="E13" s="240">
        <f>'درآمد ناشی از تغییر قیمت اوراق'!I29</f>
        <v>3810374844</v>
      </c>
      <c r="F13" s="244"/>
      <c r="G13" s="240">
        <f>'درآمد ناشی از فروش'!I41</f>
        <v>0</v>
      </c>
      <c r="H13" s="208"/>
      <c r="I13" s="240">
        <f t="shared" si="0"/>
        <v>3810374844</v>
      </c>
      <c r="J13" s="244"/>
      <c r="K13" s="209">
        <v>0</v>
      </c>
      <c r="L13" s="208"/>
      <c r="M13" s="240">
        <f>'درآمد ناشی از تغییر قیمت اوراق'!Q29</f>
        <v>11763455138</v>
      </c>
      <c r="N13" s="244"/>
      <c r="O13" s="240">
        <f>'درآمد ناشی از فروش'!Q41</f>
        <v>2144219931</v>
      </c>
      <c r="P13" s="208"/>
      <c r="Q13" s="240">
        <f t="shared" si="1"/>
        <v>13907675069</v>
      </c>
      <c r="R13" s="36">
        <v>2307954944</v>
      </c>
    </row>
    <row r="14" spans="1:18" ht="30" customHeight="1">
      <c r="A14" s="370" t="s">
        <v>42</v>
      </c>
      <c r="B14" s="370"/>
      <c r="C14" s="209">
        <v>0</v>
      </c>
      <c r="D14" s="208"/>
      <c r="E14" s="240">
        <f>'درآمد ناشی از تغییر قیمت اوراق'!I28</f>
        <v>3684172871</v>
      </c>
      <c r="F14" s="244"/>
      <c r="G14" s="240">
        <f>'درآمد ناشی از فروش'!I47</f>
        <v>28369569</v>
      </c>
      <c r="H14" s="208"/>
      <c r="I14" s="240">
        <f t="shared" si="0"/>
        <v>3712542440</v>
      </c>
      <c r="J14" s="244"/>
      <c r="K14" s="209">
        <v>0</v>
      </c>
      <c r="L14" s="208"/>
      <c r="M14" s="240">
        <f>'درآمد ناشی از تغییر قیمت اوراق'!Q28</f>
        <v>17752225919</v>
      </c>
      <c r="N14" s="244"/>
      <c r="O14" s="240">
        <f>'درآمد ناشی از فروش'!Q47</f>
        <v>1573001809</v>
      </c>
      <c r="P14" s="208"/>
      <c r="Q14" s="240">
        <f t="shared" si="1"/>
        <v>19325227728</v>
      </c>
      <c r="R14" s="36">
        <v>5727988726</v>
      </c>
    </row>
    <row r="15" spans="1:18" ht="30" customHeight="1">
      <c r="A15" s="370" t="s">
        <v>197</v>
      </c>
      <c r="B15" s="370"/>
      <c r="C15" s="209">
        <v>0</v>
      </c>
      <c r="D15" s="208"/>
      <c r="E15" s="240">
        <v>0</v>
      </c>
      <c r="F15" s="244"/>
      <c r="G15" s="240">
        <f>'درآمد ناشی از فروش'!I40</f>
        <v>0</v>
      </c>
      <c r="H15" s="208"/>
      <c r="I15" s="240">
        <f t="shared" si="0"/>
        <v>0</v>
      </c>
      <c r="J15" s="244"/>
      <c r="K15" s="209">
        <v>0</v>
      </c>
      <c r="L15" s="208"/>
      <c r="M15" s="240">
        <v>0</v>
      </c>
      <c r="N15" s="244"/>
      <c r="O15" s="240">
        <f>'درآمد ناشی از فروش'!Q40</f>
        <v>9521608961</v>
      </c>
      <c r="P15" s="208"/>
      <c r="Q15" s="240">
        <f t="shared" si="1"/>
        <v>9521608961</v>
      </c>
      <c r="R15" s="36">
        <v>3958477520</v>
      </c>
    </row>
    <row r="16" spans="1:18" ht="30" customHeight="1">
      <c r="A16" s="370" t="s">
        <v>105</v>
      </c>
      <c r="B16" s="370"/>
      <c r="C16" s="209">
        <v>0</v>
      </c>
      <c r="D16" s="208"/>
      <c r="E16" s="240">
        <v>0</v>
      </c>
      <c r="F16" s="244"/>
      <c r="G16" s="240">
        <v>0</v>
      </c>
      <c r="H16" s="208"/>
      <c r="I16" s="240">
        <f t="shared" si="0"/>
        <v>0</v>
      </c>
      <c r="J16" s="244"/>
      <c r="K16" s="209">
        <v>5181150</v>
      </c>
      <c r="L16" s="208"/>
      <c r="M16" s="240">
        <v>0</v>
      </c>
      <c r="N16" s="244"/>
      <c r="O16" s="240">
        <f>'درآمد ناشی از فروش'!Q53</f>
        <v>68087658</v>
      </c>
      <c r="P16" s="208"/>
      <c r="Q16" s="240">
        <f t="shared" si="1"/>
        <v>73268808</v>
      </c>
      <c r="R16" s="36">
        <v>5372821719</v>
      </c>
    </row>
    <row r="17" spans="1:18" ht="30" customHeight="1">
      <c r="A17" s="370" t="s">
        <v>106</v>
      </c>
      <c r="B17" s="370"/>
      <c r="C17" s="209">
        <v>0</v>
      </c>
      <c r="D17" s="208"/>
      <c r="E17" s="240">
        <v>0</v>
      </c>
      <c r="F17" s="244"/>
      <c r="G17" s="240">
        <f>'درآمد ناشی از فروش'!I42</f>
        <v>0</v>
      </c>
      <c r="H17" s="208"/>
      <c r="I17" s="240">
        <f t="shared" si="0"/>
        <v>0</v>
      </c>
      <c r="J17" s="244"/>
      <c r="K17" s="209">
        <v>0</v>
      </c>
      <c r="L17" s="208"/>
      <c r="M17" s="240">
        <v>0</v>
      </c>
      <c r="N17" s="244"/>
      <c r="O17" s="240">
        <f>'درآمد ناشی از فروش'!Q42</f>
        <v>1890165242</v>
      </c>
      <c r="P17" s="208"/>
      <c r="Q17" s="240">
        <f t="shared" si="1"/>
        <v>1890165242</v>
      </c>
      <c r="R17" s="36">
        <v>507917930</v>
      </c>
    </row>
    <row r="18" spans="1:18" ht="30" customHeight="1">
      <c r="A18" s="370" t="s">
        <v>271</v>
      </c>
      <c r="B18" s="370"/>
      <c r="C18" s="209">
        <f>'درآمد اوراق بهادار'!G16</f>
        <v>11849241841</v>
      </c>
      <c r="D18" s="208"/>
      <c r="E18" s="240">
        <f>'درآمد ناشی از تغییر قیمت اوراق'!I37</f>
        <v>4303019936</v>
      </c>
      <c r="F18" s="244"/>
      <c r="G18" s="240">
        <f>'درآمد ناشی از فروش'!I45</f>
        <v>0</v>
      </c>
      <c r="H18" s="208"/>
      <c r="I18" s="240">
        <f t="shared" si="0"/>
        <v>16152261777</v>
      </c>
      <c r="J18" s="244"/>
      <c r="K18" s="209">
        <f>'درآمد اوراق بهادار'!M16</f>
        <v>32718891252</v>
      </c>
      <c r="L18" s="208"/>
      <c r="M18" s="240">
        <f>'درآمد ناشی از تغییر قیمت اوراق'!Q37</f>
        <v>6124175779</v>
      </c>
      <c r="N18" s="244"/>
      <c r="O18" s="240">
        <f>'درآمد ناشی از فروش'!Q45</f>
        <v>-1629797</v>
      </c>
      <c r="P18" s="208"/>
      <c r="Q18" s="240">
        <f t="shared" si="1"/>
        <v>38841437234</v>
      </c>
      <c r="R18" s="36"/>
    </row>
    <row r="19" spans="1:18" ht="30" customHeight="1">
      <c r="A19" s="370" t="s">
        <v>291</v>
      </c>
      <c r="B19" s="370"/>
      <c r="C19" s="209">
        <f>'درآمد اوراق بهادار'!G15</f>
        <v>10362565257</v>
      </c>
      <c r="D19" s="208"/>
      <c r="E19" s="240">
        <f>'درآمد ناشی از تغییر قیمت اوراق'!I34</f>
        <v>0</v>
      </c>
      <c r="F19" s="244"/>
      <c r="G19" s="240">
        <v>0</v>
      </c>
      <c r="H19" s="208"/>
      <c r="I19" s="240">
        <f t="shared" si="0"/>
        <v>10362565257</v>
      </c>
      <c r="J19" s="244"/>
      <c r="K19" s="209">
        <f>'درآمد اوراق بهادار'!M15</f>
        <v>16282174913</v>
      </c>
      <c r="L19" s="208"/>
      <c r="M19" s="240">
        <f>'درآمد ناشی از تغییر قیمت اوراق'!Q34</f>
        <v>-135000000</v>
      </c>
      <c r="N19" s="244"/>
      <c r="O19" s="240">
        <v>0</v>
      </c>
      <c r="P19" s="208"/>
      <c r="Q19" s="240">
        <f t="shared" si="1"/>
        <v>16147174913</v>
      </c>
      <c r="R19" s="36"/>
    </row>
    <row r="20" spans="1:18" ht="30" customHeight="1">
      <c r="A20" s="370" t="s">
        <v>54</v>
      </c>
      <c r="B20" s="370"/>
      <c r="C20" s="209">
        <f>'درآمد اوراق بهادار'!G12</f>
        <v>1670542109</v>
      </c>
      <c r="D20" s="208"/>
      <c r="E20" s="240">
        <f>'درآمد ناشی از تغییر قیمت اوراق'!I26</f>
        <v>1054308872</v>
      </c>
      <c r="F20" s="244"/>
      <c r="G20" s="240">
        <v>0</v>
      </c>
      <c r="H20" s="208"/>
      <c r="I20" s="240">
        <f t="shared" si="0"/>
        <v>2724850981</v>
      </c>
      <c r="J20" s="244"/>
      <c r="K20" s="209">
        <f>'درآمد اوراق بهادار'!M12</f>
        <v>9783424017</v>
      </c>
      <c r="L20" s="208"/>
      <c r="M20" s="240">
        <f>'درآمد ناشی از تغییر قیمت اوراق'!Q26</f>
        <v>4018721474</v>
      </c>
      <c r="N20" s="244"/>
      <c r="O20" s="240">
        <v>0</v>
      </c>
      <c r="P20" s="208"/>
      <c r="Q20" s="240">
        <f t="shared" si="1"/>
        <v>13802145491</v>
      </c>
      <c r="R20" s="36">
        <v>16962132172</v>
      </c>
    </row>
    <row r="21" spans="1:18" ht="30" customHeight="1">
      <c r="A21" s="370" t="s">
        <v>63</v>
      </c>
      <c r="B21" s="370"/>
      <c r="C21" s="209">
        <v>0</v>
      </c>
      <c r="D21" s="208"/>
      <c r="E21" s="240">
        <f>'درآمد ناشی از تغییر قیمت اوراق'!I31</f>
        <v>11416055125</v>
      </c>
      <c r="F21" s="244"/>
      <c r="G21" s="240">
        <f>'درآمد ناشی از فروش'!I50</f>
        <v>0</v>
      </c>
      <c r="H21" s="208"/>
      <c r="I21" s="240">
        <f t="shared" si="0"/>
        <v>11416055125</v>
      </c>
      <c r="J21" s="244"/>
      <c r="K21" s="209">
        <v>0</v>
      </c>
      <c r="L21" s="208"/>
      <c r="M21" s="240">
        <f>'درآمد ناشی از تغییر قیمت اوراق'!Q31</f>
        <v>35949193769</v>
      </c>
      <c r="N21" s="244"/>
      <c r="O21" s="240">
        <f>'درآمد ناشی از فروش'!Q50</f>
        <v>4682363952</v>
      </c>
      <c r="P21" s="208"/>
      <c r="Q21" s="240">
        <f t="shared" si="1"/>
        <v>40631557721</v>
      </c>
      <c r="R21" s="36">
        <v>6237880423</v>
      </c>
    </row>
    <row r="22" spans="1:18" ht="30" customHeight="1">
      <c r="A22" s="370" t="s">
        <v>162</v>
      </c>
      <c r="B22" s="370"/>
      <c r="C22" s="209">
        <v>0</v>
      </c>
      <c r="D22" s="208"/>
      <c r="E22" s="240">
        <v>0</v>
      </c>
      <c r="F22" s="244"/>
      <c r="G22" s="240">
        <f>'درآمد ناشی از فروش'!I51</f>
        <v>0</v>
      </c>
      <c r="H22" s="208"/>
      <c r="I22" s="240">
        <f t="shared" si="0"/>
        <v>0</v>
      </c>
      <c r="J22" s="244"/>
      <c r="K22" s="209">
        <v>0</v>
      </c>
      <c r="L22" s="208"/>
      <c r="M22" s="240">
        <v>0</v>
      </c>
      <c r="N22" s="244"/>
      <c r="O22" s="240">
        <f>'درآمد ناشی از فروش'!Q51</f>
        <v>12556360978</v>
      </c>
      <c r="P22" s="208"/>
      <c r="Q22" s="240">
        <f t="shared" si="1"/>
        <v>12556360978</v>
      </c>
      <c r="R22" s="36">
        <v>4385921064</v>
      </c>
    </row>
    <row r="23" spans="1:18" ht="30" customHeight="1">
      <c r="A23" s="370" t="s">
        <v>165</v>
      </c>
      <c r="B23" s="370"/>
      <c r="C23" s="209">
        <f>'درآمد اوراق بهادار'!G7</f>
        <v>12096104427</v>
      </c>
      <c r="D23" s="208"/>
      <c r="E23" s="240">
        <v>0</v>
      </c>
      <c r="F23" s="244"/>
      <c r="G23" s="240">
        <v>0</v>
      </c>
      <c r="H23" s="208"/>
      <c r="I23" s="240">
        <f t="shared" si="0"/>
        <v>12096104427</v>
      </c>
      <c r="J23" s="244"/>
      <c r="K23" s="209">
        <f>'درآمد اوراق بهادار'!M7</f>
        <v>71796232728</v>
      </c>
      <c r="L23" s="208"/>
      <c r="M23" s="240">
        <v>0</v>
      </c>
      <c r="N23" s="244"/>
      <c r="O23" s="240">
        <v>0</v>
      </c>
      <c r="P23" s="208"/>
      <c r="Q23" s="240">
        <f t="shared" si="1"/>
        <v>71796232728</v>
      </c>
      <c r="R23" s="36">
        <v>35008347530</v>
      </c>
    </row>
    <row r="24" spans="1:18" ht="30" customHeight="1">
      <c r="A24" s="370" t="s">
        <v>163</v>
      </c>
      <c r="B24" s="370"/>
      <c r="C24" s="209">
        <f>'درآمد اوراق بهادار'!G8</f>
        <v>15122006961</v>
      </c>
      <c r="D24" s="208"/>
      <c r="E24" s="240">
        <v>0</v>
      </c>
      <c r="F24" s="244"/>
      <c r="G24" s="240">
        <v>0</v>
      </c>
      <c r="H24" s="208"/>
      <c r="I24" s="240">
        <f t="shared" si="0"/>
        <v>15122006961</v>
      </c>
      <c r="J24" s="244"/>
      <c r="K24" s="209">
        <f>'درآمد اوراق بهادار'!M8</f>
        <v>88801651896</v>
      </c>
      <c r="L24" s="208"/>
      <c r="M24" s="240">
        <v>0</v>
      </c>
      <c r="N24" s="244"/>
      <c r="O24" s="240">
        <v>0</v>
      </c>
      <c r="P24" s="208"/>
      <c r="Q24" s="240">
        <f t="shared" si="1"/>
        <v>88801651896</v>
      </c>
      <c r="R24" s="36">
        <v>46406913359</v>
      </c>
    </row>
    <row r="25" spans="1:18" ht="30" customHeight="1">
      <c r="A25" s="370" t="s">
        <v>47</v>
      </c>
      <c r="B25" s="370"/>
      <c r="C25" s="209">
        <f>'درآمد اوراق بهادار'!G9</f>
        <v>0</v>
      </c>
      <c r="D25" s="208"/>
      <c r="E25" s="240">
        <v>0</v>
      </c>
      <c r="F25" s="244"/>
      <c r="G25" s="240">
        <f>'درآمد ناشی از فروش'!I44</f>
        <v>0</v>
      </c>
      <c r="H25" s="208"/>
      <c r="I25" s="240">
        <f t="shared" si="0"/>
        <v>0</v>
      </c>
      <c r="J25" s="244"/>
      <c r="K25" s="209">
        <f>'درآمد اوراق بهادار'!M9</f>
        <v>62468573558</v>
      </c>
      <c r="L25" s="208"/>
      <c r="M25" s="240">
        <v>0</v>
      </c>
      <c r="N25" s="244"/>
      <c r="O25" s="240">
        <f>'درآمد ناشی از فروش'!Q44</f>
        <v>-48978618750</v>
      </c>
      <c r="P25" s="208"/>
      <c r="Q25" s="240">
        <f t="shared" si="1"/>
        <v>13489954808</v>
      </c>
      <c r="R25" s="36">
        <v>161374645600</v>
      </c>
    </row>
    <row r="26" spans="1:18" ht="30" customHeight="1">
      <c r="A26" s="370" t="s">
        <v>60</v>
      </c>
      <c r="B26" s="370"/>
      <c r="C26" s="209">
        <f>'درآمد اوراق بهادار'!G10</f>
        <v>5491283122</v>
      </c>
      <c r="D26" s="208"/>
      <c r="E26" s="240">
        <f>'درآمد ناشی از تغییر قیمت اوراق'!I30</f>
        <v>15997100000</v>
      </c>
      <c r="F26" s="244"/>
      <c r="G26" s="240">
        <v>0</v>
      </c>
      <c r="H26" s="208"/>
      <c r="I26" s="240">
        <f t="shared" si="0"/>
        <v>21488383122</v>
      </c>
      <c r="J26" s="244"/>
      <c r="K26" s="209">
        <f>'درآمد اوراق بهادار'!M10</f>
        <v>33270774240</v>
      </c>
      <c r="L26" s="208"/>
      <c r="M26" s="240">
        <f>'درآمد ناشی از تغییر قیمت اوراق'!Q30</f>
        <v>15997100000</v>
      </c>
      <c r="N26" s="244"/>
      <c r="O26" s="240">
        <v>0</v>
      </c>
      <c r="P26" s="208"/>
      <c r="Q26" s="240">
        <f t="shared" si="1"/>
        <v>49267874240</v>
      </c>
      <c r="R26" s="36">
        <v>56361067307</v>
      </c>
    </row>
    <row r="27" spans="1:18" ht="30" customHeight="1">
      <c r="A27" s="370" t="s">
        <v>58</v>
      </c>
      <c r="B27" s="370"/>
      <c r="C27" s="209">
        <f>'درآمد اوراق بهادار'!G11</f>
        <v>698609043</v>
      </c>
      <c r="D27" s="208"/>
      <c r="E27" s="240">
        <f>'درآمد ناشی از تغییر قیمت اوراق'!I27</f>
        <v>604694580</v>
      </c>
      <c r="F27" s="244"/>
      <c r="G27" s="240">
        <f>'درآمد ناشی از فروش'!I55</f>
        <v>0</v>
      </c>
      <c r="H27" s="208"/>
      <c r="I27" s="240">
        <f t="shared" si="0"/>
        <v>1303303623</v>
      </c>
      <c r="J27" s="244"/>
      <c r="K27" s="209">
        <f>'درآمد اوراق بهادار'!M11</f>
        <v>5253981100</v>
      </c>
      <c r="L27" s="208"/>
      <c r="M27" s="240">
        <f>'درآمد ناشی از تغییر قیمت اوراق'!Q27</f>
        <v>1371412587</v>
      </c>
      <c r="N27" s="244"/>
      <c r="O27" s="240">
        <f>'درآمد ناشی از فروش'!Q55</f>
        <v>304944719</v>
      </c>
      <c r="P27" s="208"/>
      <c r="Q27" s="240">
        <f t="shared" si="1"/>
        <v>6930338406</v>
      </c>
      <c r="R27" s="36">
        <v>18809023283</v>
      </c>
    </row>
    <row r="28" spans="1:18" ht="30" customHeight="1">
      <c r="A28" s="370" t="s">
        <v>40</v>
      </c>
      <c r="B28" s="370"/>
      <c r="C28" s="209">
        <v>0</v>
      </c>
      <c r="D28" s="208"/>
      <c r="E28" s="240">
        <f>'درآمد ناشی از تغییر قیمت اوراق'!I32</f>
        <v>12670539049</v>
      </c>
      <c r="F28" s="244"/>
      <c r="G28" s="240">
        <f>'درآمد ناشی از فروش'!I49</f>
        <v>0</v>
      </c>
      <c r="H28" s="208"/>
      <c r="I28" s="240">
        <f t="shared" si="0"/>
        <v>12670539049</v>
      </c>
      <c r="J28" s="244"/>
      <c r="K28" s="209">
        <v>0</v>
      </c>
      <c r="L28" s="208"/>
      <c r="M28" s="240">
        <f>'درآمد ناشی از تغییر قیمت اوراق'!Q32</f>
        <v>46548408851</v>
      </c>
      <c r="N28" s="244"/>
      <c r="O28" s="240">
        <f>'درآمد ناشی از فروش'!Q49</f>
        <v>1689670305</v>
      </c>
      <c r="P28" s="208"/>
      <c r="Q28" s="240">
        <f t="shared" si="1"/>
        <v>48238079156</v>
      </c>
      <c r="R28" s="36">
        <v>10108691348</v>
      </c>
    </row>
    <row r="29" spans="1:18" ht="30" customHeight="1">
      <c r="A29" s="370" t="s">
        <v>36</v>
      </c>
      <c r="B29" s="370"/>
      <c r="C29" s="209">
        <v>0</v>
      </c>
      <c r="D29" s="208"/>
      <c r="E29" s="240">
        <f>'درآمد ناشی از تغییر قیمت اوراق'!I33</f>
        <v>12406755988</v>
      </c>
      <c r="F29" s="244"/>
      <c r="G29" s="240">
        <f>'درآمد ناشی از فروش'!I48</f>
        <v>0</v>
      </c>
      <c r="H29" s="208"/>
      <c r="I29" s="240">
        <f t="shared" si="0"/>
        <v>12406755988</v>
      </c>
      <c r="J29" s="244"/>
      <c r="K29" s="209">
        <v>0</v>
      </c>
      <c r="L29" s="208"/>
      <c r="M29" s="240">
        <f>'درآمد ناشی از تغییر قیمت اوراق'!Q33</f>
        <v>43909985469</v>
      </c>
      <c r="N29" s="244"/>
      <c r="O29" s="240">
        <f>'درآمد ناشی از فروش'!Q48</f>
        <v>5114603567</v>
      </c>
      <c r="P29" s="208"/>
      <c r="Q29" s="240">
        <f t="shared" si="1"/>
        <v>49024589036</v>
      </c>
      <c r="R29" s="36">
        <v>2439780297</v>
      </c>
    </row>
    <row r="30" spans="1:18" s="22" customFormat="1" ht="30" customHeight="1" thickBot="1">
      <c r="A30" s="11" t="s">
        <v>12</v>
      </c>
      <c r="B30" s="11"/>
      <c r="C30" s="210">
        <f>SUM(C7:C29)</f>
        <v>97139277314</v>
      </c>
      <c r="D30" s="211"/>
      <c r="E30" s="243">
        <f>SUM(E7:E29)</f>
        <v>26814663741</v>
      </c>
      <c r="F30" s="245"/>
      <c r="G30" s="241">
        <f>SUM(G7:G29)</f>
        <v>28369569</v>
      </c>
      <c r="H30" s="211"/>
      <c r="I30" s="241">
        <f>SUM(I7:I29)</f>
        <v>123982310624</v>
      </c>
      <c r="J30" s="245"/>
      <c r="K30" s="241">
        <f>SUM(K7:K29)</f>
        <v>560250419920</v>
      </c>
      <c r="L30" s="211"/>
      <c r="M30" s="243">
        <f>SUM(M7:M29)</f>
        <v>178720084301</v>
      </c>
      <c r="N30" s="211"/>
      <c r="O30" s="241">
        <f>SUM(O7:O29)</f>
        <v>946420329</v>
      </c>
      <c r="P30" s="211"/>
      <c r="Q30" s="210">
        <f>SUM(Q7:Q29)</f>
        <v>739916924550</v>
      </c>
    </row>
  </sheetData>
  <mergeCells count="26">
    <mergeCell ref="A28:B28"/>
    <mergeCell ref="A29:B29"/>
    <mergeCell ref="A26:B26"/>
    <mergeCell ref="A27:B27"/>
    <mergeCell ref="A20:B20"/>
    <mergeCell ref="A21:B21"/>
    <mergeCell ref="A22:B22"/>
    <mergeCell ref="A23:B23"/>
    <mergeCell ref="A24:B24"/>
    <mergeCell ref="A14:B14"/>
    <mergeCell ref="A15:B15"/>
    <mergeCell ref="A16:B16"/>
    <mergeCell ref="A17:B17"/>
    <mergeCell ref="A25:B25"/>
    <mergeCell ref="A18:B18"/>
    <mergeCell ref="A19:B19"/>
    <mergeCell ref="A10:B10"/>
    <mergeCell ref="A11:B11"/>
    <mergeCell ref="A12:B12"/>
    <mergeCell ref="A13:B13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60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39" t="s">
        <v>0</v>
      </c>
      <c r="B1" s="339"/>
      <c r="C1" s="339"/>
      <c r="D1" s="339"/>
      <c r="E1" s="339"/>
      <c r="F1" s="339"/>
      <c r="G1" s="18"/>
      <c r="L1" s="63"/>
      <c r="M1" s="63"/>
    </row>
    <row r="2" spans="1:13" ht="30" customHeight="1">
      <c r="A2" s="339" t="s">
        <v>87</v>
      </c>
      <c r="B2" s="339"/>
      <c r="C2" s="339"/>
      <c r="D2" s="339"/>
      <c r="E2" s="339"/>
      <c r="F2" s="339"/>
      <c r="G2" s="18"/>
      <c r="L2" s="64"/>
      <c r="M2" s="65"/>
    </row>
    <row r="3" spans="1:13" ht="30" customHeight="1">
      <c r="A3" s="339" t="s">
        <v>303</v>
      </c>
      <c r="B3" s="339"/>
      <c r="C3" s="339"/>
      <c r="D3" s="339"/>
      <c r="E3" s="339"/>
      <c r="F3" s="339"/>
      <c r="G3" s="18"/>
      <c r="L3" s="66"/>
      <c r="M3" s="67"/>
    </row>
    <row r="4" spans="1:13" s="13" customFormat="1" ht="30" customHeight="1">
      <c r="A4" s="338" t="s">
        <v>158</v>
      </c>
      <c r="B4" s="338"/>
      <c r="C4" s="338"/>
      <c r="D4" s="338"/>
      <c r="E4" s="338"/>
      <c r="F4" s="338"/>
      <c r="G4" s="16"/>
      <c r="L4" s="66"/>
      <c r="M4" s="67"/>
    </row>
    <row r="5" spans="1:13" ht="34.5" customHeight="1">
      <c r="D5" s="60" t="s">
        <v>98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40" t="s">
        <v>115</v>
      </c>
      <c r="B6" s="340"/>
      <c r="D6" s="61" t="s">
        <v>130</v>
      </c>
      <c r="F6" s="6" t="s">
        <v>160</v>
      </c>
      <c r="L6" s="66"/>
      <c r="M6" s="67"/>
    </row>
    <row r="7" spans="1:13" ht="30" customHeight="1">
      <c r="A7" s="389" t="s">
        <v>76</v>
      </c>
      <c r="B7" s="389"/>
      <c r="D7" s="175">
        <v>7958</v>
      </c>
      <c r="E7" s="175"/>
      <c r="F7" s="176">
        <v>182254</v>
      </c>
      <c r="G7" s="32"/>
      <c r="L7" s="66"/>
      <c r="M7" s="67"/>
    </row>
    <row r="8" spans="1:13" ht="30" customHeight="1">
      <c r="A8" s="364" t="s">
        <v>180</v>
      </c>
      <c r="B8" s="364"/>
      <c r="D8" s="175">
        <v>45645</v>
      </c>
      <c r="E8" s="175"/>
      <c r="F8" s="175">
        <v>139613</v>
      </c>
      <c r="G8" s="32"/>
      <c r="L8" s="66"/>
      <c r="M8" s="67"/>
    </row>
    <row r="9" spans="1:13" ht="30" customHeight="1">
      <c r="A9" s="364" t="s">
        <v>77</v>
      </c>
      <c r="B9" s="364"/>
      <c r="D9" s="175">
        <v>2806639689</v>
      </c>
      <c r="E9" s="175"/>
      <c r="F9" s="175">
        <v>14026948434</v>
      </c>
      <c r="G9" s="32"/>
      <c r="L9" s="66"/>
      <c r="M9" s="67"/>
    </row>
    <row r="10" spans="1:13" ht="30" customHeight="1">
      <c r="A10" s="342" t="s">
        <v>223</v>
      </c>
      <c r="B10" s="342"/>
      <c r="D10" s="175">
        <v>7648</v>
      </c>
      <c r="E10" s="175"/>
      <c r="F10" s="175">
        <v>44644</v>
      </c>
      <c r="G10" s="32"/>
      <c r="L10" s="66"/>
      <c r="M10" s="67"/>
    </row>
    <row r="11" spans="1:13" ht="30" customHeight="1">
      <c r="A11" s="364" t="s">
        <v>79</v>
      </c>
      <c r="B11" s="364"/>
      <c r="D11" s="175">
        <v>0</v>
      </c>
      <c r="E11" s="175"/>
      <c r="F11" s="175">
        <v>200482</v>
      </c>
      <c r="G11" s="32"/>
      <c r="L11" s="66"/>
      <c r="M11" s="67"/>
    </row>
    <row r="12" spans="1:13" ht="30" customHeight="1">
      <c r="A12" s="364" t="s">
        <v>80</v>
      </c>
      <c r="B12" s="364"/>
      <c r="D12" s="175">
        <v>31775</v>
      </c>
      <c r="E12" s="175"/>
      <c r="F12" s="175">
        <v>188022</v>
      </c>
      <c r="G12" s="32"/>
      <c r="L12" s="66"/>
      <c r="M12" s="67"/>
    </row>
    <row r="13" spans="1:13" ht="30" customHeight="1">
      <c r="A13" s="364" t="s">
        <v>81</v>
      </c>
      <c r="B13" s="364"/>
      <c r="D13" s="175">
        <v>0</v>
      </c>
      <c r="E13" s="175"/>
      <c r="F13" s="175">
        <v>39311</v>
      </c>
      <c r="G13" s="32"/>
      <c r="L13" s="66"/>
      <c r="M13" s="67"/>
    </row>
    <row r="14" spans="1:13" ht="30" customHeight="1">
      <c r="A14" s="364" t="s">
        <v>82</v>
      </c>
      <c r="B14" s="364"/>
      <c r="D14" s="175">
        <v>83898</v>
      </c>
      <c r="E14" s="175"/>
      <c r="F14" s="175">
        <v>489589</v>
      </c>
      <c r="G14" s="32"/>
      <c r="L14" s="66"/>
      <c r="M14" s="67"/>
    </row>
    <row r="15" spans="1:13" ht="30" customHeight="1">
      <c r="A15" s="364" t="s">
        <v>83</v>
      </c>
      <c r="B15" s="364"/>
      <c r="D15" s="175">
        <v>10028</v>
      </c>
      <c r="E15" s="175"/>
      <c r="F15" s="175">
        <v>58370</v>
      </c>
      <c r="G15" s="32"/>
    </row>
    <row r="16" spans="1:13" ht="30" customHeight="1">
      <c r="A16" s="364" t="s">
        <v>84</v>
      </c>
      <c r="B16" s="364"/>
      <c r="D16" s="175">
        <v>0</v>
      </c>
      <c r="E16" s="175"/>
      <c r="F16" s="175">
        <v>149693</v>
      </c>
      <c r="G16" s="32"/>
    </row>
    <row r="17" spans="1:6" ht="30" customHeight="1">
      <c r="A17" s="364" t="s">
        <v>85</v>
      </c>
      <c r="B17" s="364"/>
      <c r="D17" s="175">
        <v>32799</v>
      </c>
      <c r="E17" s="175"/>
      <c r="F17" s="175">
        <v>205552</v>
      </c>
    </row>
    <row r="18" spans="1:6" ht="30" customHeight="1">
      <c r="A18" s="364" t="s">
        <v>86</v>
      </c>
      <c r="B18" s="364"/>
      <c r="D18" s="175">
        <v>42797</v>
      </c>
      <c r="E18" s="175"/>
      <c r="F18" s="175">
        <v>250584</v>
      </c>
    </row>
    <row r="19" spans="1:6" ht="30" customHeight="1">
      <c r="A19" s="364" t="s">
        <v>181</v>
      </c>
      <c r="B19" s="364"/>
      <c r="D19" s="175">
        <v>0</v>
      </c>
      <c r="E19" s="175"/>
      <c r="F19" s="175">
        <v>4974058975</v>
      </c>
    </row>
    <row r="20" spans="1:6" ht="30" customHeight="1">
      <c r="A20" s="364" t="s">
        <v>182</v>
      </c>
      <c r="B20" s="364"/>
      <c r="D20" s="175">
        <v>55977</v>
      </c>
      <c r="E20" s="175"/>
      <c r="F20" s="175">
        <v>284638</v>
      </c>
    </row>
    <row r="21" spans="1:6" ht="30" customHeight="1">
      <c r="A21" s="364" t="s">
        <v>183</v>
      </c>
      <c r="B21" s="364"/>
      <c r="D21" s="175">
        <v>0</v>
      </c>
      <c r="E21" s="175"/>
      <c r="F21" s="175">
        <v>4167529144</v>
      </c>
    </row>
    <row r="22" spans="1:6" ht="30" customHeight="1">
      <c r="A22" s="364" t="s">
        <v>184</v>
      </c>
      <c r="B22" s="364"/>
      <c r="D22" s="175">
        <v>0</v>
      </c>
      <c r="E22" s="175"/>
      <c r="F22" s="175">
        <v>14879127310</v>
      </c>
    </row>
    <row r="23" spans="1:6" ht="30" customHeight="1">
      <c r="A23" s="364" t="s">
        <v>185</v>
      </c>
      <c r="B23" s="364"/>
      <c r="D23" s="175">
        <v>0</v>
      </c>
      <c r="E23" s="175"/>
      <c r="F23" s="175">
        <v>26373333317</v>
      </c>
    </row>
    <row r="24" spans="1:6" ht="30" customHeight="1">
      <c r="A24" s="364" t="s">
        <v>186</v>
      </c>
      <c r="B24" s="364"/>
      <c r="D24" s="175">
        <v>0</v>
      </c>
      <c r="E24" s="175"/>
      <c r="F24" s="175">
        <v>3943420568</v>
      </c>
    </row>
    <row r="25" spans="1:6" ht="30" customHeight="1">
      <c r="A25" s="364" t="s">
        <v>187</v>
      </c>
      <c r="B25" s="364"/>
      <c r="D25" s="175">
        <v>0</v>
      </c>
      <c r="E25" s="175"/>
      <c r="F25" s="175">
        <v>10053871110</v>
      </c>
    </row>
    <row r="26" spans="1:6" ht="30" customHeight="1">
      <c r="A26" s="364" t="s">
        <v>188</v>
      </c>
      <c r="B26" s="364"/>
      <c r="D26" s="175">
        <v>0</v>
      </c>
      <c r="E26" s="175"/>
      <c r="F26" s="175">
        <v>7789499355</v>
      </c>
    </row>
    <row r="27" spans="1:6" ht="30" customHeight="1">
      <c r="A27" s="364" t="s">
        <v>189</v>
      </c>
      <c r="B27" s="364"/>
      <c r="D27" s="175">
        <v>0</v>
      </c>
      <c r="E27" s="175"/>
      <c r="F27" s="175">
        <v>8378017555</v>
      </c>
    </row>
    <row r="28" spans="1:6" ht="30" customHeight="1">
      <c r="A28" s="364" t="s">
        <v>190</v>
      </c>
      <c r="B28" s="364"/>
      <c r="D28" s="175">
        <v>0</v>
      </c>
      <c r="E28" s="175"/>
      <c r="F28" s="175">
        <v>8567730987</v>
      </c>
    </row>
    <row r="29" spans="1:6" ht="30" customHeight="1">
      <c r="A29" s="364" t="s">
        <v>191</v>
      </c>
      <c r="B29" s="364"/>
      <c r="D29" s="175">
        <v>0</v>
      </c>
      <c r="E29" s="23"/>
      <c r="F29" s="175">
        <v>6983644607</v>
      </c>
    </row>
    <row r="30" spans="1:6" ht="30" customHeight="1">
      <c r="A30" s="342" t="s">
        <v>244</v>
      </c>
      <c r="B30" s="342"/>
      <c r="D30" s="175">
        <v>2026413</v>
      </c>
      <c r="E30" s="23"/>
      <c r="F30" s="175">
        <v>4270527</v>
      </c>
    </row>
    <row r="31" spans="1:6" ht="30" customHeight="1">
      <c r="A31" s="342" t="s">
        <v>202</v>
      </c>
      <c r="B31" s="342"/>
      <c r="D31" s="175">
        <v>0</v>
      </c>
      <c r="E31" s="23"/>
      <c r="F31" s="175">
        <v>31804648568</v>
      </c>
    </row>
    <row r="32" spans="1:6" ht="30" customHeight="1">
      <c r="A32" s="342" t="s">
        <v>203</v>
      </c>
      <c r="B32" s="342"/>
      <c r="D32" s="175">
        <v>0</v>
      </c>
      <c r="E32" s="23"/>
      <c r="F32" s="175">
        <v>11739714752</v>
      </c>
    </row>
    <row r="33" spans="1:6" ht="30" customHeight="1">
      <c r="A33" s="342" t="s">
        <v>204</v>
      </c>
      <c r="B33" s="342"/>
      <c r="D33" s="175">
        <v>0</v>
      </c>
      <c r="E33" s="23"/>
      <c r="F33" s="175">
        <v>18017336552</v>
      </c>
    </row>
    <row r="34" spans="1:6" ht="30" customHeight="1">
      <c r="A34" s="342" t="s">
        <v>205</v>
      </c>
      <c r="B34" s="342"/>
      <c r="D34" s="175">
        <v>0</v>
      </c>
      <c r="E34" s="23"/>
      <c r="F34" s="175">
        <v>8302169548</v>
      </c>
    </row>
    <row r="35" spans="1:6" ht="30" customHeight="1">
      <c r="A35" s="342" t="s">
        <v>206</v>
      </c>
      <c r="B35" s="342"/>
      <c r="D35" s="175">
        <v>12484204880</v>
      </c>
      <c r="E35" s="23"/>
      <c r="F35" s="175">
        <v>74456173465</v>
      </c>
    </row>
    <row r="36" spans="1:6" ht="30" customHeight="1">
      <c r="A36" s="342" t="s">
        <v>239</v>
      </c>
      <c r="B36" s="342"/>
      <c r="D36" s="175">
        <v>5010958885</v>
      </c>
      <c r="E36" s="23"/>
      <c r="F36" s="175">
        <v>49078837543</v>
      </c>
    </row>
    <row r="37" spans="1:6" ht="30" customHeight="1">
      <c r="A37" s="342" t="s">
        <v>240</v>
      </c>
      <c r="B37" s="342"/>
      <c r="D37" s="175">
        <v>12527397259</v>
      </c>
      <c r="E37" s="23"/>
      <c r="F37" s="175">
        <v>65452736382</v>
      </c>
    </row>
    <row r="38" spans="1:6" ht="30" customHeight="1">
      <c r="A38" s="342" t="s">
        <v>241</v>
      </c>
      <c r="B38" s="342"/>
      <c r="D38" s="175">
        <v>6263698614</v>
      </c>
      <c r="E38" s="23"/>
      <c r="F38" s="175">
        <v>29458944724</v>
      </c>
    </row>
    <row r="39" spans="1:6" ht="30" customHeight="1">
      <c r="A39" s="342" t="s">
        <v>242</v>
      </c>
      <c r="B39" s="342"/>
      <c r="D39" s="175">
        <v>297786302</v>
      </c>
      <c r="E39" s="23"/>
      <c r="F39" s="175">
        <v>20950350481</v>
      </c>
    </row>
    <row r="40" spans="1:6" ht="30" customHeight="1">
      <c r="A40" s="342" t="s">
        <v>237</v>
      </c>
      <c r="B40" s="342"/>
      <c r="D40" s="175">
        <v>43040</v>
      </c>
      <c r="E40" s="23"/>
      <c r="F40" s="175">
        <v>193940</v>
      </c>
    </row>
    <row r="41" spans="1:6" ht="30" customHeight="1">
      <c r="A41" s="342" t="s">
        <v>245</v>
      </c>
      <c r="B41" s="342"/>
      <c r="D41" s="175">
        <v>9015883539</v>
      </c>
      <c r="E41" s="23"/>
      <c r="F41" s="175">
        <v>72899440555</v>
      </c>
    </row>
    <row r="42" spans="1:6" ht="30" customHeight="1">
      <c r="A42" s="342" t="s">
        <v>243</v>
      </c>
      <c r="B42" s="342"/>
      <c r="D42" s="175">
        <v>0</v>
      </c>
      <c r="E42" s="23"/>
      <c r="F42" s="175">
        <v>1711757956</v>
      </c>
    </row>
    <row r="43" spans="1:6" ht="30" customHeight="1">
      <c r="A43" s="342" t="s">
        <v>264</v>
      </c>
      <c r="B43" s="342"/>
      <c r="D43" s="175">
        <v>7771232861</v>
      </c>
      <c r="E43" s="23"/>
      <c r="F43" s="175">
        <v>24776770180</v>
      </c>
    </row>
    <row r="44" spans="1:6" ht="30" customHeight="1">
      <c r="A44" s="342" t="s">
        <v>265</v>
      </c>
      <c r="B44" s="342"/>
      <c r="D44" s="175">
        <v>7704383546</v>
      </c>
      <c r="E44" s="23"/>
      <c r="F44" s="175">
        <v>24201368908</v>
      </c>
    </row>
    <row r="45" spans="1:6" ht="30" customHeight="1">
      <c r="A45" s="364" t="s">
        <v>276</v>
      </c>
      <c r="B45" s="364"/>
      <c r="D45" s="175">
        <v>8683287672</v>
      </c>
      <c r="E45" s="23"/>
      <c r="F45" s="175">
        <v>29937988186</v>
      </c>
    </row>
    <row r="46" spans="1:6" ht="30" customHeight="1">
      <c r="A46" s="364" t="s">
        <v>277</v>
      </c>
      <c r="B46" s="364"/>
      <c r="D46" s="175">
        <v>3263835614</v>
      </c>
      <c r="E46" s="23"/>
      <c r="F46" s="175">
        <v>7380825258</v>
      </c>
    </row>
    <row r="47" spans="1:6" ht="30" customHeight="1">
      <c r="A47" s="364" t="s">
        <v>278</v>
      </c>
      <c r="B47" s="364"/>
      <c r="D47" s="175">
        <v>0</v>
      </c>
      <c r="E47" s="23"/>
      <c r="F47" s="175">
        <v>6383522572</v>
      </c>
    </row>
    <row r="48" spans="1:6" ht="30" customHeight="1">
      <c r="A48" s="364" t="s">
        <v>279</v>
      </c>
      <c r="B48" s="364"/>
      <c r="D48" s="175">
        <v>5180821897</v>
      </c>
      <c r="E48" s="23"/>
      <c r="F48" s="175">
        <v>11671649932</v>
      </c>
    </row>
    <row r="49" spans="1:6" ht="30" customHeight="1">
      <c r="A49" s="364" t="s">
        <v>296</v>
      </c>
      <c r="B49" s="364"/>
      <c r="D49" s="175">
        <v>4247</v>
      </c>
      <c r="E49" s="23"/>
      <c r="F49" s="175">
        <v>4247</v>
      </c>
    </row>
    <row r="50" spans="1:6" ht="30" customHeight="1">
      <c r="A50" s="364" t="s">
        <v>299</v>
      </c>
      <c r="B50" s="364"/>
      <c r="D50" s="175">
        <v>13164383554</v>
      </c>
      <c r="E50" s="23"/>
      <c r="F50" s="175">
        <v>23295930243</v>
      </c>
    </row>
    <row r="51" spans="1:6" ht="30" customHeight="1">
      <c r="A51" s="364" t="s">
        <v>300</v>
      </c>
      <c r="B51" s="364"/>
      <c r="D51" s="175">
        <v>6627074662</v>
      </c>
      <c r="E51" s="23"/>
      <c r="F51" s="175">
        <v>7884317197</v>
      </c>
    </row>
    <row r="52" spans="1:6" ht="30" customHeight="1">
      <c r="A52" s="364" t="s">
        <v>305</v>
      </c>
      <c r="B52" s="364"/>
      <c r="D52" s="175">
        <v>1610101952</v>
      </c>
      <c r="E52" s="23"/>
      <c r="F52" s="175">
        <v>1610101952</v>
      </c>
    </row>
    <row r="53" spans="1:6" ht="30" customHeight="1">
      <c r="A53" s="364" t="s">
        <v>306</v>
      </c>
      <c r="B53" s="364"/>
      <c r="D53" s="175">
        <v>1623724842</v>
      </c>
      <c r="E53" s="23"/>
      <c r="F53" s="175">
        <v>1623724842</v>
      </c>
    </row>
    <row r="54" spans="1:6" ht="30" customHeight="1">
      <c r="A54" s="364" t="s">
        <v>307</v>
      </c>
      <c r="B54" s="364"/>
      <c r="D54" s="175">
        <v>4111510968</v>
      </c>
      <c r="E54" s="23"/>
      <c r="F54" s="175">
        <v>4111510968</v>
      </c>
    </row>
    <row r="55" spans="1:6" ht="30" customHeight="1">
      <c r="A55" s="364" t="s">
        <v>308</v>
      </c>
      <c r="B55" s="364"/>
      <c r="D55" s="175">
        <v>2463617878</v>
      </c>
      <c r="E55" s="23"/>
      <c r="F55" s="175">
        <v>2463617878</v>
      </c>
    </row>
    <row r="56" spans="1:6" ht="30" customHeight="1">
      <c r="A56" s="364" t="s">
        <v>309</v>
      </c>
      <c r="B56" s="364"/>
      <c r="D56" s="175">
        <v>481643062</v>
      </c>
      <c r="E56" s="23"/>
      <c r="F56" s="175">
        <v>481643062</v>
      </c>
    </row>
    <row r="57" spans="1:6" ht="30" customHeight="1">
      <c r="A57" s="364" t="s">
        <v>310</v>
      </c>
      <c r="B57" s="364"/>
      <c r="D57" s="175">
        <v>481643062</v>
      </c>
      <c r="E57" s="23"/>
      <c r="F57" s="175">
        <v>481643062</v>
      </c>
    </row>
    <row r="58" spans="1:6" ht="30" customHeight="1">
      <c r="A58" s="364" t="s">
        <v>311</v>
      </c>
      <c r="B58" s="364"/>
      <c r="D58" s="175">
        <v>481643062</v>
      </c>
      <c r="E58" s="23"/>
      <c r="F58" s="175">
        <v>481643062</v>
      </c>
    </row>
    <row r="59" spans="1:6" ht="30" customHeight="1" thickBot="1">
      <c r="A59" s="339" t="s">
        <v>12</v>
      </c>
      <c r="B59" s="339"/>
      <c r="C59" s="22"/>
      <c r="D59" s="181">
        <f>SUM(D7:D58)</f>
        <v>112057866025</v>
      </c>
      <c r="E59" s="25"/>
      <c r="F59" s="181">
        <f>SUM(F7:F58)</f>
        <v>640802250656</v>
      </c>
    </row>
    <row r="60" spans="1:6" ht="30" customHeight="1" thickTop="1"/>
  </sheetData>
  <mergeCells count="58">
    <mergeCell ref="A56:B56"/>
    <mergeCell ref="A57:B57"/>
    <mergeCell ref="A58:B58"/>
    <mergeCell ref="A49:B49"/>
    <mergeCell ref="A52:B52"/>
    <mergeCell ref="A53:B53"/>
    <mergeCell ref="A54:B54"/>
    <mergeCell ref="A55:B55"/>
    <mergeCell ref="A59:B5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48:B48"/>
    <mergeCell ref="A44:B44"/>
    <mergeCell ref="A26:B26"/>
    <mergeCell ref="A27:B27"/>
    <mergeCell ref="A45:B45"/>
    <mergeCell ref="A46:B46"/>
    <mergeCell ref="A47:B47"/>
    <mergeCell ref="A30:B30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39" t="s">
        <v>0</v>
      </c>
      <c r="B1" s="339"/>
      <c r="C1" s="339"/>
      <c r="D1" s="339"/>
      <c r="E1" s="339"/>
      <c r="F1" s="339"/>
    </row>
    <row r="2" spans="1:9" ht="30" customHeight="1">
      <c r="A2" s="339" t="s">
        <v>87</v>
      </c>
      <c r="B2" s="339"/>
      <c r="C2" s="339"/>
      <c r="D2" s="339"/>
      <c r="E2" s="339"/>
      <c r="F2" s="339"/>
    </row>
    <row r="3" spans="1:9" ht="30" customHeight="1">
      <c r="A3" s="339" t="s">
        <v>303</v>
      </c>
      <c r="B3" s="339"/>
      <c r="C3" s="339"/>
      <c r="D3" s="339"/>
      <c r="E3" s="339"/>
      <c r="F3" s="339"/>
    </row>
    <row r="4" spans="1:9" s="13" customFormat="1" ht="30" customHeight="1">
      <c r="A4" s="338" t="s">
        <v>159</v>
      </c>
      <c r="B4" s="338"/>
      <c r="C4" s="338"/>
      <c r="D4" s="338"/>
      <c r="E4" s="338"/>
      <c r="F4" s="338"/>
    </row>
    <row r="5" spans="1:9" ht="30" customHeight="1">
      <c r="D5" s="60" t="s">
        <v>98</v>
      </c>
      <c r="F5" s="82" t="str">
        <f>'درآمد سرمایه گذاری در سهام'!$M$5</f>
        <v>از ابتدای سال مالی تا پایان ماه</v>
      </c>
    </row>
    <row r="6" spans="1:9" ht="30" customHeight="1">
      <c r="A6" s="340" t="s">
        <v>97</v>
      </c>
      <c r="B6" s="340"/>
      <c r="D6" s="80" t="s">
        <v>73</v>
      </c>
      <c r="F6" s="80" t="s">
        <v>73</v>
      </c>
    </row>
    <row r="7" spans="1:9" ht="30" customHeight="1">
      <c r="A7" s="371" t="s">
        <v>97</v>
      </c>
      <c r="B7" s="371"/>
      <c r="D7" s="42">
        <v>0</v>
      </c>
      <c r="E7" s="77"/>
      <c r="F7" s="42">
        <v>115746132</v>
      </c>
    </row>
    <row r="8" spans="1:9" ht="30" customHeight="1">
      <c r="A8" s="370" t="s">
        <v>116</v>
      </c>
      <c r="B8" s="370"/>
      <c r="D8" s="42">
        <v>0</v>
      </c>
      <c r="E8" s="77"/>
      <c r="F8" s="42">
        <v>291903990</v>
      </c>
      <c r="I8" s="98"/>
    </row>
    <row r="9" spans="1:9" ht="30" customHeight="1">
      <c r="A9" s="370" t="s">
        <v>117</v>
      </c>
      <c r="B9" s="370"/>
      <c r="D9" s="83">
        <v>1195579</v>
      </c>
      <c r="E9" s="77"/>
      <c r="F9" s="83">
        <v>263941469</v>
      </c>
      <c r="H9" s="98"/>
    </row>
    <row r="10" spans="1:9" ht="30" customHeight="1" thickBot="1">
      <c r="A10" s="339" t="s">
        <v>12</v>
      </c>
      <c r="B10" s="339"/>
      <c r="D10" s="90">
        <f>SUM(D7:D9)</f>
        <v>1195579</v>
      </c>
      <c r="E10" s="91"/>
      <c r="F10" s="90">
        <f>SUM(F7:F9)</f>
        <v>671591591</v>
      </c>
      <c r="H10" s="98"/>
    </row>
    <row r="11" spans="1:9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26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26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26" s="13" customFormat="1" ht="30" customHeight="1">
      <c r="A4" s="338" t="s">
        <v>100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U4" s="38"/>
      <c r="V4" s="38"/>
      <c r="W4" s="38"/>
      <c r="X4" s="38"/>
      <c r="Y4" s="38"/>
      <c r="Z4" s="38"/>
    </row>
    <row r="5" spans="1:26" ht="19.5" customHeight="1">
      <c r="A5" s="340" t="s">
        <v>13</v>
      </c>
      <c r="C5" s="340" t="s">
        <v>118</v>
      </c>
      <c r="D5" s="340"/>
      <c r="E5" s="340"/>
      <c r="F5" s="340"/>
      <c r="G5" s="340"/>
      <c r="I5" s="340" t="s">
        <v>98</v>
      </c>
      <c r="J5" s="340"/>
      <c r="K5" s="340"/>
      <c r="L5" s="340"/>
      <c r="M5" s="340"/>
      <c r="O5" s="340" t="str">
        <f>'درآمد سرمایه گذاری در سهام'!$M$5</f>
        <v>از ابتدای سال مالی تا پایان ماه</v>
      </c>
      <c r="P5" s="340"/>
      <c r="Q5" s="340"/>
      <c r="R5" s="340"/>
      <c r="S5" s="340"/>
      <c r="U5" s="39"/>
      <c r="V5" s="39"/>
      <c r="W5" s="40"/>
      <c r="X5" s="39"/>
      <c r="Y5" s="40"/>
      <c r="Z5" s="39"/>
    </row>
    <row r="6" spans="1:26" ht="38.25" customHeight="1">
      <c r="A6" s="340"/>
      <c r="C6" s="6" t="s">
        <v>119</v>
      </c>
      <c r="D6" s="26"/>
      <c r="E6" s="6" t="s">
        <v>120</v>
      </c>
      <c r="F6" s="26"/>
      <c r="G6" s="6" t="s">
        <v>121</v>
      </c>
      <c r="I6" s="6" t="s">
        <v>122</v>
      </c>
      <c r="J6" s="26"/>
      <c r="K6" s="6" t="s">
        <v>123</v>
      </c>
      <c r="L6" s="26"/>
      <c r="M6" s="6" t="s">
        <v>124</v>
      </c>
      <c r="O6" s="6" t="s">
        <v>122</v>
      </c>
      <c r="P6" s="26"/>
      <c r="Q6" s="6" t="s">
        <v>123</v>
      </c>
      <c r="R6" s="26"/>
      <c r="S6" s="6" t="s">
        <v>124</v>
      </c>
      <c r="U6" s="39"/>
      <c r="V6" s="39"/>
      <c r="W6" s="40"/>
      <c r="X6" s="39"/>
      <c r="Y6" s="40"/>
      <c r="Z6" s="39"/>
    </row>
    <row r="7" spans="1:26" ht="30" customHeight="1">
      <c r="A7" s="3" t="s">
        <v>268</v>
      </c>
      <c r="C7" s="169" t="s">
        <v>301</v>
      </c>
      <c r="D7" s="14"/>
      <c r="E7" s="169">
        <v>411</v>
      </c>
      <c r="F7" s="14"/>
      <c r="G7" s="169">
        <v>285</v>
      </c>
      <c r="H7" s="14"/>
      <c r="I7" s="176">
        <v>0</v>
      </c>
      <c r="J7" s="14"/>
      <c r="K7" s="176">
        <v>0</v>
      </c>
      <c r="L7" s="14"/>
      <c r="M7" s="176">
        <f>I7-K7</f>
        <v>0</v>
      </c>
      <c r="N7" s="14"/>
      <c r="O7" s="176">
        <v>117135</v>
      </c>
      <c r="P7" s="174"/>
      <c r="Q7" s="176">
        <v>13739</v>
      </c>
      <c r="R7" s="174"/>
      <c r="S7" s="176">
        <f>O7-Q7</f>
        <v>103396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71"/>
      <c r="H8" s="25"/>
      <c r="I8" s="172">
        <f>SUM(I7:I7)</f>
        <v>0</v>
      </c>
      <c r="J8" s="25"/>
      <c r="K8" s="196">
        <f>SUM(K7:K7)</f>
        <v>0</v>
      </c>
      <c r="L8" s="25"/>
      <c r="M8" s="172">
        <f>SUM(M7:M7)</f>
        <v>0</v>
      </c>
      <c r="N8" s="25"/>
      <c r="O8" s="172">
        <f>SUM(O7:O7)</f>
        <v>117135</v>
      </c>
      <c r="P8" s="25"/>
      <c r="Q8" s="196">
        <f>SUM(Q7:Q7)</f>
        <v>13739</v>
      </c>
      <c r="R8" s="25"/>
      <c r="S8" s="172">
        <f>SUM(S7:S7)</f>
        <v>103396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2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6.28515625" style="12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6.28515625" style="12" customWidth="1"/>
    <col min="18" max="18" width="0.28515625" style="12" customWidth="1"/>
    <col min="19" max="19" width="9.140625" style="12"/>
    <col min="20" max="20" width="43.42578125" style="130" customWidth="1"/>
    <col min="21" max="21" width="13.5703125" style="130" bestFit="1" customWidth="1"/>
    <col min="22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T1" s="127"/>
      <c r="U1" s="127"/>
    </row>
    <row r="2" spans="1:21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T2" s="128"/>
      <c r="U2" s="128"/>
    </row>
    <row r="3" spans="1:21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T3" s="67"/>
      <c r="U3" s="67"/>
    </row>
    <row r="4" spans="1:21" s="13" customFormat="1" ht="30" customHeight="1">
      <c r="A4" s="338" t="s">
        <v>125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T4" s="67"/>
      <c r="U4" s="67"/>
    </row>
    <row r="5" spans="1:21" ht="25.5" customHeight="1">
      <c r="A5" s="340" t="s">
        <v>88</v>
      </c>
      <c r="C5" s="354" t="s">
        <v>98</v>
      </c>
      <c r="D5" s="354"/>
      <c r="E5" s="354"/>
      <c r="F5" s="354"/>
      <c r="G5" s="354"/>
      <c r="H5" s="354"/>
      <c r="I5" s="354"/>
      <c r="J5" s="354"/>
      <c r="K5" s="354"/>
      <c r="M5" s="340" t="str">
        <f>'درآمد سرمایه گذاری در سهام'!$M$5</f>
        <v>از ابتدای سال مالی تا پایان ماه</v>
      </c>
      <c r="N5" s="340"/>
      <c r="O5" s="340"/>
      <c r="P5" s="340"/>
      <c r="Q5" s="340"/>
      <c r="T5" s="67"/>
      <c r="U5" s="67"/>
    </row>
    <row r="6" spans="1:21" ht="38.25" customHeight="1">
      <c r="A6" s="340"/>
      <c r="C6" s="390" t="s">
        <v>34</v>
      </c>
      <c r="D6" s="390"/>
      <c r="E6" s="28" t="s">
        <v>126</v>
      </c>
      <c r="G6" s="28" t="s">
        <v>127</v>
      </c>
      <c r="I6" s="28" t="s">
        <v>123</v>
      </c>
      <c r="K6" s="28" t="s">
        <v>128</v>
      </c>
      <c r="M6" s="6" t="s">
        <v>127</v>
      </c>
      <c r="N6" s="26"/>
      <c r="O6" s="6" t="s">
        <v>123</v>
      </c>
      <c r="P6" s="26"/>
      <c r="Q6" s="6" t="s">
        <v>128</v>
      </c>
      <c r="T6" s="67"/>
      <c r="U6" s="67"/>
    </row>
    <row r="7" spans="1:21" ht="27.95" customHeight="1">
      <c r="A7" s="3" t="s">
        <v>165</v>
      </c>
      <c r="C7" s="51" t="s">
        <v>166</v>
      </c>
      <c r="D7" s="224"/>
      <c r="E7" s="225">
        <v>20.5</v>
      </c>
      <c r="F7" s="32"/>
      <c r="G7" s="199">
        <v>12096104427</v>
      </c>
      <c r="H7" s="197"/>
      <c r="I7" s="198">
        <v>0</v>
      </c>
      <c r="J7" s="197"/>
      <c r="K7" s="199">
        <f t="shared" ref="K7:K19" si="0">G7</f>
        <v>12096104427</v>
      </c>
      <c r="L7" s="197"/>
      <c r="M7" s="199">
        <v>71796232728</v>
      </c>
      <c r="N7" s="197"/>
      <c r="O7" s="198">
        <v>0</v>
      </c>
      <c r="P7" s="197"/>
      <c r="Q7" s="199">
        <f>M7</f>
        <v>71796232728</v>
      </c>
      <c r="T7" s="67"/>
      <c r="U7" s="67"/>
    </row>
    <row r="8" spans="1:21" ht="27.95" customHeight="1">
      <c r="A8" s="4" t="s">
        <v>163</v>
      </c>
      <c r="C8" s="41" t="s">
        <v>164</v>
      </c>
      <c r="D8" s="23"/>
      <c r="E8" s="226">
        <v>23</v>
      </c>
      <c r="F8" s="32"/>
      <c r="G8" s="199">
        <v>15122006961</v>
      </c>
      <c r="H8" s="197"/>
      <c r="I8" s="199">
        <v>0</v>
      </c>
      <c r="J8" s="197"/>
      <c r="K8" s="199">
        <v>15122006961</v>
      </c>
      <c r="L8" s="197"/>
      <c r="M8" s="199">
        <v>88801651896</v>
      </c>
      <c r="N8" s="197"/>
      <c r="O8" s="199">
        <v>0</v>
      </c>
      <c r="P8" s="197"/>
      <c r="Q8" s="199">
        <f t="shared" ref="Q8:Q19" si="1">M8</f>
        <v>88801651896</v>
      </c>
      <c r="T8" s="67"/>
      <c r="U8" s="129"/>
    </row>
    <row r="9" spans="1:21" ht="27.95" customHeight="1">
      <c r="A9" s="4" t="s">
        <v>47</v>
      </c>
      <c r="C9" s="41" t="s">
        <v>48</v>
      </c>
      <c r="D9" s="23"/>
      <c r="E9" s="226">
        <v>23</v>
      </c>
      <c r="F9" s="32"/>
      <c r="G9" s="199">
        <v>0</v>
      </c>
      <c r="H9" s="197"/>
      <c r="I9" s="199">
        <v>0</v>
      </c>
      <c r="J9" s="197"/>
      <c r="K9" s="199">
        <f t="shared" si="0"/>
        <v>0</v>
      </c>
      <c r="L9" s="197"/>
      <c r="M9" s="199">
        <v>62468573558</v>
      </c>
      <c r="N9" s="197"/>
      <c r="O9" s="199">
        <v>0</v>
      </c>
      <c r="P9" s="197"/>
      <c r="Q9" s="199">
        <f t="shared" si="1"/>
        <v>62468573558</v>
      </c>
      <c r="T9" s="67"/>
      <c r="U9" s="67"/>
    </row>
    <row r="10" spans="1:21" ht="27.95" customHeight="1">
      <c r="A10" s="4" t="s">
        <v>60</v>
      </c>
      <c r="C10" s="41" t="s">
        <v>62</v>
      </c>
      <c r="D10" s="23"/>
      <c r="E10" s="226">
        <v>23</v>
      </c>
      <c r="F10" s="32"/>
      <c r="G10" s="199">
        <v>5491283122</v>
      </c>
      <c r="H10" s="197"/>
      <c r="I10" s="199">
        <v>0</v>
      </c>
      <c r="J10" s="197"/>
      <c r="K10" s="199">
        <f t="shared" si="0"/>
        <v>5491283122</v>
      </c>
      <c r="L10" s="197"/>
      <c r="M10" s="199">
        <v>33270774240</v>
      </c>
      <c r="N10" s="197"/>
      <c r="O10" s="199">
        <v>0</v>
      </c>
      <c r="P10" s="197"/>
      <c r="Q10" s="199">
        <f t="shared" si="1"/>
        <v>33270774240</v>
      </c>
      <c r="T10" s="67"/>
      <c r="U10" s="129"/>
    </row>
    <row r="11" spans="1:21" ht="27.95" customHeight="1">
      <c r="A11" s="4" t="s">
        <v>58</v>
      </c>
      <c r="C11" s="41" t="s">
        <v>59</v>
      </c>
      <c r="D11" s="23"/>
      <c r="E11" s="226">
        <v>20.5</v>
      </c>
      <c r="F11" s="32"/>
      <c r="G11" s="199">
        <v>698609043</v>
      </c>
      <c r="H11" s="197"/>
      <c r="I11" s="199">
        <v>0</v>
      </c>
      <c r="J11" s="197"/>
      <c r="K11" s="199">
        <f t="shared" si="0"/>
        <v>698609043</v>
      </c>
      <c r="L11" s="197"/>
      <c r="M11" s="199">
        <v>5253981100</v>
      </c>
      <c r="N11" s="197"/>
      <c r="O11" s="199">
        <v>0</v>
      </c>
      <c r="P11" s="197"/>
      <c r="Q11" s="199">
        <f t="shared" si="1"/>
        <v>5253981100</v>
      </c>
      <c r="T11" s="67"/>
      <c r="U11" s="129"/>
    </row>
    <row r="12" spans="1:21" ht="27.95" customHeight="1">
      <c r="A12" s="4" t="s">
        <v>54</v>
      </c>
      <c r="C12" s="41" t="s">
        <v>56</v>
      </c>
      <c r="D12" s="23"/>
      <c r="E12" s="226">
        <v>20.5</v>
      </c>
      <c r="F12" s="32"/>
      <c r="G12" s="199">
        <v>1670542109</v>
      </c>
      <c r="H12" s="197"/>
      <c r="I12" s="199">
        <v>0</v>
      </c>
      <c r="J12" s="197"/>
      <c r="K12" s="199">
        <f t="shared" si="0"/>
        <v>1670542109</v>
      </c>
      <c r="L12" s="197"/>
      <c r="M12" s="199">
        <v>9783424017</v>
      </c>
      <c r="N12" s="197"/>
      <c r="O12" s="199">
        <v>0</v>
      </c>
      <c r="P12" s="197"/>
      <c r="Q12" s="199">
        <f t="shared" si="1"/>
        <v>9783424017</v>
      </c>
      <c r="T12" s="67"/>
      <c r="U12" s="129"/>
    </row>
    <row r="13" spans="1:21" ht="27.95" customHeight="1">
      <c r="A13" s="4" t="s">
        <v>49</v>
      </c>
      <c r="C13" s="41" t="s">
        <v>51</v>
      </c>
      <c r="D13" s="23"/>
      <c r="E13" s="226">
        <v>23</v>
      </c>
      <c r="F13" s="32"/>
      <c r="G13" s="199">
        <v>11240484806</v>
      </c>
      <c r="H13" s="197"/>
      <c r="I13" s="199">
        <v>0</v>
      </c>
      <c r="J13" s="197"/>
      <c r="K13" s="199">
        <f t="shared" si="0"/>
        <v>11240484806</v>
      </c>
      <c r="L13" s="197"/>
      <c r="M13" s="199">
        <v>65392074086</v>
      </c>
      <c r="N13" s="197"/>
      <c r="O13" s="199">
        <v>0</v>
      </c>
      <c r="P13" s="197"/>
      <c r="Q13" s="199">
        <f t="shared" si="1"/>
        <v>65392074086</v>
      </c>
      <c r="T13" s="67"/>
      <c r="U13" s="129"/>
    </row>
    <row r="14" spans="1:21" ht="27.95" customHeight="1">
      <c r="A14" s="4" t="s">
        <v>52</v>
      </c>
      <c r="C14" s="41" t="s">
        <v>53</v>
      </c>
      <c r="D14" s="23"/>
      <c r="E14" s="226">
        <v>18</v>
      </c>
      <c r="F14" s="32"/>
      <c r="G14" s="199">
        <v>0</v>
      </c>
      <c r="H14" s="197"/>
      <c r="I14" s="199">
        <v>0</v>
      </c>
      <c r="J14" s="197"/>
      <c r="K14" s="199">
        <f t="shared" si="0"/>
        <v>0</v>
      </c>
      <c r="L14" s="197"/>
      <c r="M14" s="199">
        <v>23300660162</v>
      </c>
      <c r="N14" s="197"/>
      <c r="O14" s="199">
        <v>0</v>
      </c>
      <c r="P14" s="197"/>
      <c r="Q14" s="199">
        <f>M14</f>
        <v>23300660162</v>
      </c>
      <c r="T14" s="67"/>
      <c r="U14" s="67"/>
    </row>
    <row r="15" spans="1:21" ht="27.95" customHeight="1">
      <c r="A15" s="4" t="s">
        <v>291</v>
      </c>
      <c r="C15" s="41" t="s">
        <v>293</v>
      </c>
      <c r="D15" s="23"/>
      <c r="E15" s="226">
        <v>23</v>
      </c>
      <c r="F15" s="32"/>
      <c r="G15" s="199">
        <v>10362565257</v>
      </c>
      <c r="H15" s="197"/>
      <c r="I15" s="199">
        <v>0</v>
      </c>
      <c r="J15" s="197"/>
      <c r="K15" s="199">
        <f t="shared" si="0"/>
        <v>10362565257</v>
      </c>
      <c r="L15" s="197"/>
      <c r="M15" s="199">
        <v>16282174913</v>
      </c>
      <c r="N15" s="197"/>
      <c r="O15" s="199">
        <v>0</v>
      </c>
      <c r="P15" s="197"/>
      <c r="Q15" s="199">
        <f>M15</f>
        <v>16282174913</v>
      </c>
      <c r="T15" s="67"/>
      <c r="U15" s="67"/>
    </row>
    <row r="16" spans="1:21" ht="27.95" customHeight="1">
      <c r="A16" s="4" t="s">
        <v>271</v>
      </c>
      <c r="C16" s="41" t="s">
        <v>273</v>
      </c>
      <c r="D16" s="23"/>
      <c r="E16" s="226">
        <v>23</v>
      </c>
      <c r="F16" s="32"/>
      <c r="G16" s="199">
        <v>11849241841</v>
      </c>
      <c r="H16" s="197"/>
      <c r="I16" s="199">
        <v>0</v>
      </c>
      <c r="J16" s="197"/>
      <c r="K16" s="199">
        <f t="shared" si="0"/>
        <v>11849241841</v>
      </c>
      <c r="L16" s="197"/>
      <c r="M16" s="199">
        <v>32718891252</v>
      </c>
      <c r="N16" s="197"/>
      <c r="O16" s="199">
        <v>0</v>
      </c>
      <c r="P16" s="197"/>
      <c r="Q16" s="199">
        <f t="shared" si="1"/>
        <v>32718891252</v>
      </c>
      <c r="T16" s="67"/>
      <c r="U16" s="67"/>
    </row>
    <row r="17" spans="1:21" ht="27.95" customHeight="1">
      <c r="A17" s="4" t="s">
        <v>227</v>
      </c>
      <c r="C17" s="41" t="s">
        <v>228</v>
      </c>
      <c r="D17" s="23"/>
      <c r="E17" s="226">
        <v>23</v>
      </c>
      <c r="F17" s="32"/>
      <c r="G17" s="199">
        <v>23762883637</v>
      </c>
      <c r="H17" s="197">
        <v>57478055953</v>
      </c>
      <c r="I17" s="199">
        <v>0</v>
      </c>
      <c r="J17" s="197"/>
      <c r="K17" s="199">
        <f t="shared" si="0"/>
        <v>23762883637</v>
      </c>
      <c r="L17" s="197"/>
      <c r="M17" s="199">
        <v>144201394846</v>
      </c>
      <c r="N17" s="197"/>
      <c r="O17" s="199">
        <v>0</v>
      </c>
      <c r="P17" s="197"/>
      <c r="Q17" s="199">
        <f t="shared" si="1"/>
        <v>144201394846</v>
      </c>
      <c r="T17" s="67"/>
      <c r="U17" s="67"/>
    </row>
    <row r="18" spans="1:21" ht="27.95" customHeight="1">
      <c r="A18" s="4" t="s">
        <v>290</v>
      </c>
      <c r="C18" s="41" t="s">
        <v>294</v>
      </c>
      <c r="D18" s="23"/>
      <c r="E18" s="226">
        <v>23</v>
      </c>
      <c r="F18" s="32"/>
      <c r="G18" s="199">
        <v>4845556111</v>
      </c>
      <c r="H18" s="197"/>
      <c r="I18" s="199">
        <v>0</v>
      </c>
      <c r="J18" s="197"/>
      <c r="K18" s="199">
        <f>G18</f>
        <v>4845556111</v>
      </c>
      <c r="L18" s="197"/>
      <c r="M18" s="199">
        <v>6975405972</v>
      </c>
      <c r="N18" s="197"/>
      <c r="O18" s="199">
        <v>0</v>
      </c>
      <c r="P18" s="197"/>
      <c r="Q18" s="199">
        <f>M18</f>
        <v>6975405972</v>
      </c>
      <c r="T18" s="67"/>
      <c r="U18" s="67"/>
    </row>
    <row r="19" spans="1:21" ht="27.95" customHeight="1">
      <c r="A19" s="4" t="s">
        <v>105</v>
      </c>
      <c r="C19" s="41" t="s">
        <v>129</v>
      </c>
      <c r="D19" s="23"/>
      <c r="E19" s="226">
        <v>18</v>
      </c>
      <c r="F19" s="32"/>
      <c r="G19" s="199">
        <v>0</v>
      </c>
      <c r="H19" s="197"/>
      <c r="I19" s="199">
        <v>0</v>
      </c>
      <c r="J19" s="197"/>
      <c r="K19" s="199">
        <f t="shared" si="0"/>
        <v>0</v>
      </c>
      <c r="L19" s="197"/>
      <c r="M19" s="199">
        <v>5181150</v>
      </c>
      <c r="N19" s="197"/>
      <c r="O19" s="199">
        <v>0</v>
      </c>
      <c r="P19" s="197"/>
      <c r="Q19" s="199">
        <f t="shared" si="1"/>
        <v>5181150</v>
      </c>
      <c r="T19" s="67"/>
      <c r="U19" s="67"/>
    </row>
    <row r="20" spans="1:21" s="22" customFormat="1" ht="27.95" customHeight="1" thickBot="1">
      <c r="A20" s="11" t="s">
        <v>12</v>
      </c>
      <c r="C20" s="27"/>
      <c r="E20" s="29"/>
      <c r="F20" s="33"/>
      <c r="G20" s="202">
        <f>SUM(G7:G19)</f>
        <v>97139277314</v>
      </c>
      <c r="H20" s="201"/>
      <c r="I20" s="200">
        <v>0</v>
      </c>
      <c r="J20" s="201"/>
      <c r="K20" s="202">
        <f>SUM(K7:K19)</f>
        <v>97139277314</v>
      </c>
      <c r="L20" s="201"/>
      <c r="M20" s="203">
        <f>SUM(M7:M19)</f>
        <v>560250419920</v>
      </c>
      <c r="N20" s="201"/>
      <c r="O20" s="200">
        <v>0</v>
      </c>
      <c r="P20" s="201"/>
      <c r="Q20" s="202">
        <f>SUM(Q7:Q19)</f>
        <v>560250419920</v>
      </c>
      <c r="T20" s="130"/>
      <c r="U20" s="130"/>
    </row>
    <row r="21" spans="1:21" ht="30" customHeight="1" thickTop="1">
      <c r="T21" s="323"/>
    </row>
    <row r="22" spans="1:21" ht="30" customHeight="1">
      <c r="T22" s="323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9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2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38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34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21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21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21" s="13" customFormat="1" ht="30" customHeight="1">
      <c r="A4" s="338" t="s">
        <v>135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87"/>
      <c r="S4" s="87"/>
    </row>
    <row r="5" spans="1:21" ht="32.25" customHeight="1">
      <c r="A5" s="340" t="s">
        <v>88</v>
      </c>
      <c r="C5" s="340" t="s">
        <v>98</v>
      </c>
      <c r="D5" s="340"/>
      <c r="E5" s="340"/>
      <c r="F5" s="340"/>
      <c r="G5" s="340"/>
      <c r="H5" s="340"/>
      <c r="I5" s="340"/>
      <c r="K5" s="340" t="str">
        <f>'درآمد سرمایه گذاری در سهام'!$M$5</f>
        <v>از ابتدای سال مالی تا پایان ماه</v>
      </c>
      <c r="L5" s="340"/>
      <c r="M5" s="340"/>
      <c r="N5" s="340"/>
      <c r="O5" s="340"/>
      <c r="P5" s="340"/>
      <c r="Q5" s="340"/>
    </row>
    <row r="6" spans="1:21" ht="38.25" customHeight="1">
      <c r="A6" s="340"/>
      <c r="C6" s="6" t="s">
        <v>6</v>
      </c>
      <c r="D6" s="26"/>
      <c r="E6" s="6" t="s">
        <v>8</v>
      </c>
      <c r="F6" s="26"/>
      <c r="G6" s="6" t="s">
        <v>133</v>
      </c>
      <c r="H6" s="26"/>
      <c r="I6" s="236" t="s">
        <v>136</v>
      </c>
      <c r="K6" s="6" t="s">
        <v>6</v>
      </c>
      <c r="L6" s="26"/>
      <c r="M6" s="6" t="s">
        <v>8</v>
      </c>
      <c r="N6" s="26"/>
      <c r="O6" s="61" t="s">
        <v>133</v>
      </c>
      <c r="P6" s="79"/>
      <c r="Q6" s="232" t="s">
        <v>136</v>
      </c>
      <c r="S6" s="12"/>
      <c r="T6" s="375"/>
      <c r="U6" s="375"/>
    </row>
    <row r="7" spans="1:21" s="54" customFormat="1" ht="30" customHeight="1">
      <c r="A7" s="262" t="s">
        <v>221</v>
      </c>
      <c r="B7" s="173"/>
      <c r="C7" s="267">
        <v>5324440</v>
      </c>
      <c r="D7" s="204"/>
      <c r="E7" s="267">
        <v>57036807264</v>
      </c>
      <c r="F7" s="204"/>
      <c r="G7" s="267">
        <v>60732898738</v>
      </c>
      <c r="H7" s="204"/>
      <c r="I7" s="268">
        <f>E7-G7</f>
        <v>-3696091474</v>
      </c>
      <c r="J7" s="204"/>
      <c r="K7" s="267">
        <f>C7</f>
        <v>5324440</v>
      </c>
      <c r="L7" s="204"/>
      <c r="M7" s="267">
        <f>E7</f>
        <v>57036807264</v>
      </c>
      <c r="N7" s="204"/>
      <c r="O7" s="267">
        <v>52797456790</v>
      </c>
      <c r="P7" s="204"/>
      <c r="Q7" s="268">
        <f>M7-O7</f>
        <v>4239350474</v>
      </c>
    </row>
    <row r="8" spans="1:21" s="54" customFormat="1" ht="30" customHeight="1">
      <c r="A8" s="263" t="s">
        <v>178</v>
      </c>
      <c r="B8" s="173"/>
      <c r="C8" s="141">
        <v>512000</v>
      </c>
      <c r="D8" s="204"/>
      <c r="E8" s="141">
        <v>12130218240</v>
      </c>
      <c r="F8" s="204"/>
      <c r="G8" s="141">
        <v>12580243200</v>
      </c>
      <c r="H8" s="204"/>
      <c r="I8" s="266">
        <f t="shared" ref="I8:I37" si="0">E8-G8</f>
        <v>-450024960</v>
      </c>
      <c r="J8" s="204"/>
      <c r="K8" s="141">
        <f t="shared" ref="K8:K37" si="1">C8</f>
        <v>512000</v>
      </c>
      <c r="L8" s="204"/>
      <c r="M8" s="141">
        <f t="shared" ref="M8:M35" si="2">E8</f>
        <v>12130218240</v>
      </c>
      <c r="N8" s="204"/>
      <c r="O8" s="141">
        <v>11480750400</v>
      </c>
      <c r="P8" s="204"/>
      <c r="Q8" s="266">
        <f t="shared" ref="Q8:Q37" si="3">M8-O8</f>
        <v>649467840</v>
      </c>
    </row>
    <row r="9" spans="1:21" s="54" customFormat="1" ht="30" customHeight="1">
      <c r="A9" s="263" t="s">
        <v>212</v>
      </c>
      <c r="B9" s="173"/>
      <c r="C9" s="141">
        <v>4913374</v>
      </c>
      <c r="D9" s="204"/>
      <c r="E9" s="141">
        <v>62816503915</v>
      </c>
      <c r="F9" s="204"/>
      <c r="G9" s="141">
        <v>65019989091</v>
      </c>
      <c r="H9" s="204"/>
      <c r="I9" s="266">
        <f>E9-G9</f>
        <v>-2203485176</v>
      </c>
      <c r="J9" s="204"/>
      <c r="K9" s="141">
        <f t="shared" si="1"/>
        <v>4913374</v>
      </c>
      <c r="L9" s="204"/>
      <c r="M9" s="141">
        <f t="shared" si="2"/>
        <v>62816503915</v>
      </c>
      <c r="N9" s="204"/>
      <c r="O9" s="141">
        <v>61442392892</v>
      </c>
      <c r="P9" s="204"/>
      <c r="Q9" s="266">
        <f t="shared" si="3"/>
        <v>1374111023</v>
      </c>
    </row>
    <row r="10" spans="1:21" s="54" customFormat="1" ht="30" customHeight="1">
      <c r="A10" s="263" t="s">
        <v>225</v>
      </c>
      <c r="B10" s="173"/>
      <c r="C10" s="141">
        <v>6746183</v>
      </c>
      <c r="D10" s="204"/>
      <c r="E10" s="141">
        <v>121899479100</v>
      </c>
      <c r="F10" s="204"/>
      <c r="G10" s="141">
        <v>130111540016</v>
      </c>
      <c r="H10" s="204"/>
      <c r="I10" s="266">
        <f t="shared" si="0"/>
        <v>-8212060916</v>
      </c>
      <c r="J10" s="204"/>
      <c r="K10" s="141">
        <f t="shared" si="1"/>
        <v>6746183</v>
      </c>
      <c r="L10" s="204"/>
      <c r="M10" s="141">
        <f t="shared" si="2"/>
        <v>121899479100</v>
      </c>
      <c r="N10" s="204"/>
      <c r="O10" s="141">
        <v>106292268149</v>
      </c>
      <c r="P10" s="204"/>
      <c r="Q10" s="266">
        <f>M10-O10</f>
        <v>15607210951</v>
      </c>
    </row>
    <row r="11" spans="1:21" s="54" customFormat="1" ht="30" customHeight="1">
      <c r="A11" s="263" t="s">
        <v>209</v>
      </c>
      <c r="B11" s="173"/>
      <c r="C11" s="141">
        <v>740000</v>
      </c>
      <c r="D11" s="204"/>
      <c r="E11" s="141">
        <v>13296791287</v>
      </c>
      <c r="F11" s="204"/>
      <c r="G11" s="141">
        <v>13895479500</v>
      </c>
      <c r="H11" s="204"/>
      <c r="I11" s="266">
        <f t="shared" si="0"/>
        <v>-598688213</v>
      </c>
      <c r="J11" s="204"/>
      <c r="K11" s="141">
        <f t="shared" si="1"/>
        <v>740000</v>
      </c>
      <c r="L11" s="204"/>
      <c r="M11" s="141">
        <f t="shared" si="2"/>
        <v>13296791287</v>
      </c>
      <c r="N11" s="204"/>
      <c r="O11" s="141">
        <v>12284195175</v>
      </c>
      <c r="P11" s="204"/>
      <c r="Q11" s="266">
        <f t="shared" si="3"/>
        <v>1012596112</v>
      </c>
    </row>
    <row r="12" spans="1:21" s="54" customFormat="1" ht="30" customHeight="1">
      <c r="A12" s="263" t="s">
        <v>269</v>
      </c>
      <c r="B12" s="173"/>
      <c r="C12" s="141">
        <v>9000000</v>
      </c>
      <c r="D12" s="204"/>
      <c r="E12" s="141">
        <v>18537044400</v>
      </c>
      <c r="F12" s="204"/>
      <c r="G12" s="141">
        <v>18537044400</v>
      </c>
      <c r="H12" s="204"/>
      <c r="I12" s="266">
        <f t="shared" si="0"/>
        <v>0</v>
      </c>
      <c r="J12" s="204"/>
      <c r="K12" s="141">
        <f t="shared" si="1"/>
        <v>9000000</v>
      </c>
      <c r="L12" s="204"/>
      <c r="M12" s="141">
        <f t="shared" si="2"/>
        <v>18537044400</v>
      </c>
      <c r="N12" s="204"/>
      <c r="O12" s="141">
        <v>18664932330</v>
      </c>
      <c r="P12" s="204"/>
      <c r="Q12" s="266">
        <f>M12-O12</f>
        <v>-127887930</v>
      </c>
    </row>
    <row r="13" spans="1:21" s="54" customFormat="1" ht="30" customHeight="1">
      <c r="A13" s="263" t="s">
        <v>177</v>
      </c>
      <c r="B13" s="173"/>
      <c r="C13" s="141">
        <v>3000000</v>
      </c>
      <c r="D13" s="204"/>
      <c r="E13" s="141">
        <v>40916354062</v>
      </c>
      <c r="F13" s="204"/>
      <c r="G13" s="141">
        <v>44503089750</v>
      </c>
      <c r="H13" s="204"/>
      <c r="I13" s="266">
        <f t="shared" si="0"/>
        <v>-3586735688</v>
      </c>
      <c r="J13" s="204"/>
      <c r="K13" s="141">
        <f t="shared" si="1"/>
        <v>3000000</v>
      </c>
      <c r="L13" s="204"/>
      <c r="M13" s="141">
        <f t="shared" si="2"/>
        <v>40916354062</v>
      </c>
      <c r="N13" s="204"/>
      <c r="O13" s="141">
        <v>41655096209</v>
      </c>
      <c r="P13" s="204"/>
      <c r="Q13" s="266">
        <f t="shared" si="3"/>
        <v>-738742147</v>
      </c>
    </row>
    <row r="14" spans="1:21" s="54" customFormat="1" ht="30" customHeight="1">
      <c r="A14" s="263" t="s">
        <v>275</v>
      </c>
      <c r="B14" s="173"/>
      <c r="C14" s="141">
        <v>10000000</v>
      </c>
      <c r="D14" s="204"/>
      <c r="E14" s="141">
        <v>106574486220</v>
      </c>
      <c r="F14" s="204"/>
      <c r="G14" s="141">
        <v>108112800000</v>
      </c>
      <c r="H14" s="204"/>
      <c r="I14" s="266">
        <v>-900400000</v>
      </c>
      <c r="J14" s="204"/>
      <c r="K14" s="141">
        <f>C14</f>
        <v>10000000</v>
      </c>
      <c r="L14" s="204"/>
      <c r="M14" s="141">
        <f t="shared" si="2"/>
        <v>106574486220</v>
      </c>
      <c r="N14" s="204"/>
      <c r="O14" s="141">
        <v>100000000000</v>
      </c>
      <c r="P14" s="204"/>
      <c r="Q14" s="266">
        <v>7212400000</v>
      </c>
    </row>
    <row r="15" spans="1:21" s="54" customFormat="1" ht="30" customHeight="1">
      <c r="A15" s="263" t="s">
        <v>207</v>
      </c>
      <c r="B15" s="173"/>
      <c r="C15" s="141">
        <v>4945256</v>
      </c>
      <c r="D15" s="204"/>
      <c r="E15" s="141">
        <v>56654728842</v>
      </c>
      <c r="F15" s="204"/>
      <c r="G15" s="141">
        <v>59177349632</v>
      </c>
      <c r="H15" s="204"/>
      <c r="I15" s="266">
        <f t="shared" si="0"/>
        <v>-2522620790</v>
      </c>
      <c r="J15" s="204"/>
      <c r="K15" s="141">
        <f t="shared" si="1"/>
        <v>4945256</v>
      </c>
      <c r="L15" s="204"/>
      <c r="M15" s="141">
        <f t="shared" si="2"/>
        <v>56654728842</v>
      </c>
      <c r="N15" s="204"/>
      <c r="O15" s="141">
        <v>63384167695</v>
      </c>
      <c r="P15" s="204"/>
      <c r="Q15" s="266">
        <f t="shared" si="3"/>
        <v>-6729438853</v>
      </c>
    </row>
    <row r="16" spans="1:21" s="54" customFormat="1" ht="30" customHeight="1">
      <c r="A16" s="263" t="s">
        <v>208</v>
      </c>
      <c r="B16" s="173"/>
      <c r="C16" s="141">
        <v>1586190</v>
      </c>
      <c r="D16" s="204"/>
      <c r="E16" s="141">
        <v>31717814115</v>
      </c>
      <c r="F16" s="204"/>
      <c r="G16" s="141">
        <v>32589182635</v>
      </c>
      <c r="H16" s="204"/>
      <c r="I16" s="266">
        <f t="shared" si="0"/>
        <v>-871368520</v>
      </c>
      <c r="J16" s="204"/>
      <c r="K16" s="141">
        <f t="shared" si="1"/>
        <v>1586190</v>
      </c>
      <c r="L16" s="204"/>
      <c r="M16" s="141">
        <f t="shared" si="2"/>
        <v>31717814115</v>
      </c>
      <c r="N16" s="204"/>
      <c r="O16" s="141">
        <v>25592431652</v>
      </c>
      <c r="P16" s="204"/>
      <c r="Q16" s="266">
        <f t="shared" si="3"/>
        <v>6125382463</v>
      </c>
    </row>
    <row r="17" spans="1:18" s="54" customFormat="1" ht="30" customHeight="1">
      <c r="A17" s="263" t="s">
        <v>174</v>
      </c>
      <c r="B17" s="173"/>
      <c r="C17" s="141">
        <v>6935390</v>
      </c>
      <c r="D17" s="204"/>
      <c r="E17" s="141">
        <v>172204624037</v>
      </c>
      <c r="F17" s="204"/>
      <c r="G17" s="141">
        <v>182076904085</v>
      </c>
      <c r="H17" s="204"/>
      <c r="I17" s="266">
        <f t="shared" si="0"/>
        <v>-9872280048</v>
      </c>
      <c r="J17" s="204"/>
      <c r="K17" s="141">
        <f t="shared" si="1"/>
        <v>6935390</v>
      </c>
      <c r="L17" s="204"/>
      <c r="M17" s="141">
        <f>E17</f>
        <v>172204624037</v>
      </c>
      <c r="N17" s="204"/>
      <c r="O17" s="141">
        <v>149894463248</v>
      </c>
      <c r="P17" s="204"/>
      <c r="Q17" s="266">
        <f t="shared" si="3"/>
        <v>22310160789</v>
      </c>
    </row>
    <row r="18" spans="1:18" s="54" customFormat="1" ht="30" customHeight="1">
      <c r="A18" s="263" t="s">
        <v>258</v>
      </c>
      <c r="B18" s="173"/>
      <c r="C18" s="141">
        <v>2511583</v>
      </c>
      <c r="D18" s="204"/>
      <c r="E18" s="141">
        <v>73289728699</v>
      </c>
      <c r="F18" s="204"/>
      <c r="G18" s="141">
        <v>72016153641</v>
      </c>
      <c r="H18" s="204"/>
      <c r="I18" s="266">
        <f t="shared" si="0"/>
        <v>1273575058</v>
      </c>
      <c r="J18" s="204"/>
      <c r="K18" s="141">
        <f t="shared" si="1"/>
        <v>2511583</v>
      </c>
      <c r="L18" s="204"/>
      <c r="M18" s="141">
        <f t="shared" si="2"/>
        <v>73289728699</v>
      </c>
      <c r="N18" s="204"/>
      <c r="O18" s="141">
        <v>71656007479</v>
      </c>
      <c r="P18" s="204"/>
      <c r="Q18" s="266">
        <f t="shared" si="3"/>
        <v>1633721220</v>
      </c>
    </row>
    <row r="19" spans="1:18" s="54" customFormat="1" ht="30" customHeight="1">
      <c r="A19" s="263" t="s">
        <v>284</v>
      </c>
      <c r="B19" s="173"/>
      <c r="C19" s="141">
        <v>63000</v>
      </c>
      <c r="D19" s="204"/>
      <c r="E19" s="141">
        <v>17888372302</v>
      </c>
      <c r="F19" s="204"/>
      <c r="G19" s="141">
        <v>21760159089</v>
      </c>
      <c r="H19" s="204"/>
      <c r="I19" s="266">
        <f>E19-G19</f>
        <v>-3871786787</v>
      </c>
      <c r="J19" s="204"/>
      <c r="K19" s="141">
        <f t="shared" si="1"/>
        <v>63000</v>
      </c>
      <c r="L19" s="204"/>
      <c r="M19" s="141">
        <f t="shared" si="2"/>
        <v>17888372302</v>
      </c>
      <c r="N19" s="204"/>
      <c r="O19" s="141">
        <v>24371207820</v>
      </c>
      <c r="P19" s="204"/>
      <c r="Q19" s="266">
        <f t="shared" si="3"/>
        <v>-6482835518</v>
      </c>
    </row>
    <row r="20" spans="1:18" s="54" customFormat="1" ht="30" customHeight="1">
      <c r="A20" s="263" t="s">
        <v>259</v>
      </c>
      <c r="B20" s="173"/>
      <c r="C20" s="141">
        <v>1694000</v>
      </c>
      <c r="D20" s="204"/>
      <c r="E20" s="141">
        <v>20912976315</v>
      </c>
      <c r="F20" s="204"/>
      <c r="G20" s="141">
        <v>21826650037</v>
      </c>
      <c r="H20" s="204"/>
      <c r="I20" s="266">
        <f t="shared" si="0"/>
        <v>-913673722</v>
      </c>
      <c r="J20" s="204"/>
      <c r="K20" s="141">
        <f t="shared" si="1"/>
        <v>1694000</v>
      </c>
      <c r="L20" s="204"/>
      <c r="M20" s="141">
        <f t="shared" si="2"/>
        <v>20912976315</v>
      </c>
      <c r="N20" s="204"/>
      <c r="O20" s="141">
        <v>20012387472</v>
      </c>
      <c r="P20" s="204"/>
      <c r="Q20" s="266">
        <f t="shared" si="3"/>
        <v>900588843</v>
      </c>
    </row>
    <row r="21" spans="1:18" s="54" customFormat="1" ht="30" customHeight="1">
      <c r="A21" s="263" t="s">
        <v>260</v>
      </c>
      <c r="B21" s="173"/>
      <c r="C21" s="141">
        <v>4000000</v>
      </c>
      <c r="D21" s="204"/>
      <c r="E21" s="141">
        <v>38554162500</v>
      </c>
      <c r="F21" s="204"/>
      <c r="G21" s="141">
        <v>40152262500</v>
      </c>
      <c r="H21" s="204"/>
      <c r="I21" s="266">
        <f t="shared" si="0"/>
        <v>-1598100000</v>
      </c>
      <c r="J21" s="204"/>
      <c r="K21" s="141">
        <f t="shared" si="1"/>
        <v>4000000</v>
      </c>
      <c r="L21" s="204"/>
      <c r="M21" s="141">
        <f t="shared" si="2"/>
        <v>38554162500</v>
      </c>
      <c r="N21" s="204"/>
      <c r="O21" s="141">
        <v>40251878398</v>
      </c>
      <c r="P21" s="204"/>
      <c r="Q21" s="266">
        <f t="shared" si="3"/>
        <v>-1697715898</v>
      </c>
    </row>
    <row r="22" spans="1:18" s="54" customFormat="1" ht="30" customHeight="1">
      <c r="A22" s="263" t="s">
        <v>214</v>
      </c>
      <c r="B22" s="173"/>
      <c r="C22" s="141">
        <v>1504778</v>
      </c>
      <c r="D22" s="204"/>
      <c r="E22" s="141">
        <v>28556830446</v>
      </c>
      <c r="F22" s="204"/>
      <c r="G22" s="141">
        <v>30510718845</v>
      </c>
      <c r="H22" s="204"/>
      <c r="I22" s="266">
        <f t="shared" si="0"/>
        <v>-1953888399</v>
      </c>
      <c r="J22" s="204"/>
      <c r="K22" s="141">
        <f t="shared" si="1"/>
        <v>1504778</v>
      </c>
      <c r="L22" s="204"/>
      <c r="M22" s="141">
        <f t="shared" si="2"/>
        <v>28556830446</v>
      </c>
      <c r="N22" s="204"/>
      <c r="O22" s="141">
        <v>28888407029</v>
      </c>
      <c r="P22" s="204"/>
      <c r="Q22" s="266">
        <f t="shared" si="3"/>
        <v>-331576583</v>
      </c>
    </row>
    <row r="23" spans="1:18" s="54" customFormat="1" ht="30" customHeight="1">
      <c r="A23" s="263" t="s">
        <v>227</v>
      </c>
      <c r="B23" s="173"/>
      <c r="C23" s="141">
        <v>715971</v>
      </c>
      <c r="D23" s="204"/>
      <c r="E23" s="141">
        <v>629367609641</v>
      </c>
      <c r="F23" s="204"/>
      <c r="G23" s="141">
        <v>686871135667</v>
      </c>
      <c r="H23" s="204"/>
      <c r="I23" s="266">
        <f t="shared" si="0"/>
        <v>-57503526026</v>
      </c>
      <c r="J23" s="204"/>
      <c r="K23" s="141">
        <f t="shared" si="1"/>
        <v>715971</v>
      </c>
      <c r="L23" s="204"/>
      <c r="M23" s="141">
        <f t="shared" si="2"/>
        <v>629367609641</v>
      </c>
      <c r="N23" s="204"/>
      <c r="O23" s="141">
        <v>681266280802</v>
      </c>
      <c r="P23" s="204"/>
      <c r="Q23" s="266">
        <f t="shared" si="3"/>
        <v>-51898671161</v>
      </c>
    </row>
    <row r="24" spans="1:18" s="54" customFormat="1" ht="30" customHeight="1">
      <c r="A24" s="263" t="s">
        <v>290</v>
      </c>
      <c r="B24" s="173"/>
      <c r="C24" s="141">
        <v>235000</v>
      </c>
      <c r="D24" s="204"/>
      <c r="E24" s="141">
        <v>206057645281</v>
      </c>
      <c r="F24" s="204"/>
      <c r="G24" s="141">
        <v>203097181962</v>
      </c>
      <c r="H24" s="204"/>
      <c r="I24" s="266">
        <f t="shared" si="0"/>
        <v>2960463319</v>
      </c>
      <c r="J24" s="204"/>
      <c r="K24" s="141">
        <f t="shared" si="1"/>
        <v>235000</v>
      </c>
      <c r="L24" s="204"/>
      <c r="M24" s="141">
        <f t="shared" si="2"/>
        <v>206057645281</v>
      </c>
      <c r="N24" s="204"/>
      <c r="O24" s="141">
        <v>203058769000</v>
      </c>
      <c r="P24" s="204"/>
      <c r="Q24" s="266">
        <f t="shared" si="3"/>
        <v>2998876281</v>
      </c>
    </row>
    <row r="25" spans="1:18" s="58" customFormat="1" ht="31.5" customHeight="1">
      <c r="A25" s="263" t="s">
        <v>49</v>
      </c>
      <c r="B25" s="204"/>
      <c r="C25" s="141">
        <v>450000</v>
      </c>
      <c r="D25" s="204"/>
      <c r="E25" s="141">
        <v>449918437500</v>
      </c>
      <c r="F25" s="204"/>
      <c r="G25" s="141">
        <v>449918437500</v>
      </c>
      <c r="H25" s="204"/>
      <c r="I25" s="266">
        <f t="shared" si="0"/>
        <v>0</v>
      </c>
      <c r="J25" s="204"/>
      <c r="K25" s="141">
        <f t="shared" si="1"/>
        <v>450000</v>
      </c>
      <c r="L25" s="204"/>
      <c r="M25" s="141">
        <f t="shared" si="2"/>
        <v>449918437500</v>
      </c>
      <c r="N25" s="204"/>
      <c r="O25" s="141">
        <v>449918437500</v>
      </c>
      <c r="P25" s="204"/>
      <c r="Q25" s="266">
        <f t="shared" si="3"/>
        <v>0</v>
      </c>
    </row>
    <row r="26" spans="1:18" s="58" customFormat="1" ht="31.5" customHeight="1">
      <c r="A26" s="263" t="s">
        <v>54</v>
      </c>
      <c r="B26" s="204"/>
      <c r="C26" s="141">
        <v>95000</v>
      </c>
      <c r="D26" s="204"/>
      <c r="E26" s="141">
        <v>92699395188</v>
      </c>
      <c r="F26" s="204"/>
      <c r="G26" s="141">
        <v>91645086316</v>
      </c>
      <c r="H26" s="204"/>
      <c r="I26" s="266">
        <f t="shared" si="0"/>
        <v>1054308872</v>
      </c>
      <c r="J26" s="204"/>
      <c r="K26" s="141">
        <f t="shared" si="1"/>
        <v>95000</v>
      </c>
      <c r="L26" s="204"/>
      <c r="M26" s="141">
        <f t="shared" si="2"/>
        <v>92699395188</v>
      </c>
      <c r="N26" s="204"/>
      <c r="O26" s="141">
        <v>88680673714</v>
      </c>
      <c r="P26" s="204"/>
      <c r="Q26" s="266">
        <f t="shared" si="3"/>
        <v>4018721474</v>
      </c>
    </row>
    <row r="27" spans="1:18" s="58" customFormat="1" ht="31.5" customHeight="1">
      <c r="A27" s="263" t="s">
        <v>58</v>
      </c>
      <c r="B27" s="204"/>
      <c r="C27" s="141">
        <v>41340</v>
      </c>
      <c r="D27" s="204"/>
      <c r="E27" s="141">
        <v>39603981677</v>
      </c>
      <c r="F27" s="204"/>
      <c r="G27" s="141">
        <v>38999287097</v>
      </c>
      <c r="H27" s="204"/>
      <c r="I27" s="266">
        <f t="shared" si="0"/>
        <v>604694580</v>
      </c>
      <c r="J27" s="204"/>
      <c r="K27" s="141">
        <f t="shared" si="1"/>
        <v>41340</v>
      </c>
      <c r="L27" s="204"/>
      <c r="M27" s="141">
        <f t="shared" si="2"/>
        <v>39603981677</v>
      </c>
      <c r="N27" s="204"/>
      <c r="O27" s="141">
        <v>38232569090</v>
      </c>
      <c r="P27" s="204"/>
      <c r="Q27" s="266">
        <f t="shared" si="3"/>
        <v>1371412587</v>
      </c>
    </row>
    <row r="28" spans="1:18" s="58" customFormat="1" ht="31.5" customHeight="1">
      <c r="A28" s="263" t="s">
        <v>42</v>
      </c>
      <c r="B28" s="204"/>
      <c r="C28" s="141">
        <v>183750</v>
      </c>
      <c r="D28" s="204"/>
      <c r="E28" s="141">
        <v>140565317917</v>
      </c>
      <c r="F28" s="204"/>
      <c r="G28" s="141">
        <v>136881145046</v>
      </c>
      <c r="H28" s="204"/>
      <c r="I28" s="266">
        <f t="shared" si="0"/>
        <v>3684172871</v>
      </c>
      <c r="J28" s="204"/>
      <c r="K28" s="141">
        <f t="shared" si="1"/>
        <v>183750</v>
      </c>
      <c r="L28" s="204"/>
      <c r="M28" s="141">
        <f t="shared" si="2"/>
        <v>140565317917</v>
      </c>
      <c r="N28" s="204"/>
      <c r="O28" s="141">
        <v>122813091998</v>
      </c>
      <c r="P28" s="204"/>
      <c r="Q28" s="266">
        <f t="shared" si="3"/>
        <v>17752225919</v>
      </c>
    </row>
    <row r="29" spans="1:18" s="58" customFormat="1" ht="31.5" customHeight="1">
      <c r="A29" s="263" t="s">
        <v>45</v>
      </c>
      <c r="B29" s="204"/>
      <c r="C29" s="141">
        <v>153672</v>
      </c>
      <c r="D29" s="204"/>
      <c r="E29" s="141">
        <v>101681696451</v>
      </c>
      <c r="F29" s="204"/>
      <c r="G29" s="141">
        <v>97871321607</v>
      </c>
      <c r="H29" s="204"/>
      <c r="I29" s="266">
        <f t="shared" si="0"/>
        <v>3810374844</v>
      </c>
      <c r="J29" s="204"/>
      <c r="K29" s="141">
        <f t="shared" si="1"/>
        <v>153672</v>
      </c>
      <c r="L29" s="204"/>
      <c r="M29" s="141">
        <f t="shared" si="2"/>
        <v>101681696451</v>
      </c>
      <c r="N29" s="204"/>
      <c r="O29" s="141">
        <v>89918241313</v>
      </c>
      <c r="P29" s="204"/>
      <c r="Q29" s="266">
        <f t="shared" si="3"/>
        <v>11763455138</v>
      </c>
    </row>
    <row r="30" spans="1:18" s="58" customFormat="1" ht="31.5" customHeight="1">
      <c r="A30" s="263" t="s">
        <v>60</v>
      </c>
      <c r="B30" s="204"/>
      <c r="C30" s="141">
        <v>200000</v>
      </c>
      <c r="D30" s="204"/>
      <c r="E30" s="141">
        <v>215960850000</v>
      </c>
      <c r="F30" s="204"/>
      <c r="G30" s="141">
        <v>199963750000</v>
      </c>
      <c r="H30" s="204"/>
      <c r="I30" s="266">
        <f t="shared" si="0"/>
        <v>15997100000</v>
      </c>
      <c r="J30" s="204"/>
      <c r="K30" s="141">
        <f t="shared" si="1"/>
        <v>200000</v>
      </c>
      <c r="L30" s="204"/>
      <c r="M30" s="141">
        <f t="shared" si="2"/>
        <v>215960850000</v>
      </c>
      <c r="N30" s="204"/>
      <c r="O30" s="141">
        <v>199963750000</v>
      </c>
      <c r="P30" s="204"/>
      <c r="Q30" s="266">
        <f t="shared" si="3"/>
        <v>15997100000</v>
      </c>
    </row>
    <row r="31" spans="1:18" s="58" customFormat="1" ht="31.5" customHeight="1">
      <c r="A31" s="263" t="s">
        <v>63</v>
      </c>
      <c r="B31" s="204"/>
      <c r="C31" s="141">
        <v>490891</v>
      </c>
      <c r="D31" s="204"/>
      <c r="E31" s="141">
        <v>328223854891</v>
      </c>
      <c r="F31" s="204"/>
      <c r="G31" s="141">
        <v>316807799766</v>
      </c>
      <c r="H31" s="204"/>
      <c r="I31" s="266">
        <f t="shared" si="0"/>
        <v>11416055125</v>
      </c>
      <c r="J31" s="204"/>
      <c r="K31" s="141">
        <f t="shared" si="1"/>
        <v>490891</v>
      </c>
      <c r="L31" s="204"/>
      <c r="M31" s="141">
        <f t="shared" si="2"/>
        <v>328223854891</v>
      </c>
      <c r="N31" s="204"/>
      <c r="O31" s="141">
        <v>292274661122</v>
      </c>
      <c r="P31" s="204"/>
      <c r="Q31" s="266">
        <f t="shared" si="3"/>
        <v>35949193769</v>
      </c>
      <c r="R31" s="266"/>
    </row>
    <row r="32" spans="1:18" s="58" customFormat="1" ht="31.5" customHeight="1">
      <c r="A32" s="263" t="s">
        <v>40</v>
      </c>
      <c r="B32" s="204"/>
      <c r="C32" s="141">
        <v>644600</v>
      </c>
      <c r="D32" s="204"/>
      <c r="E32" s="141">
        <v>415466073123</v>
      </c>
      <c r="F32" s="204"/>
      <c r="G32" s="141">
        <v>402795534074</v>
      </c>
      <c r="H32" s="204"/>
      <c r="I32" s="266">
        <f t="shared" si="0"/>
        <v>12670539049</v>
      </c>
      <c r="J32" s="204"/>
      <c r="K32" s="141">
        <f t="shared" si="1"/>
        <v>644600</v>
      </c>
      <c r="L32" s="204"/>
      <c r="M32" s="141">
        <f>E32</f>
        <v>415466073123</v>
      </c>
      <c r="N32" s="204"/>
      <c r="O32" s="141">
        <v>368917664272</v>
      </c>
      <c r="P32" s="204"/>
      <c r="Q32" s="266">
        <f t="shared" si="3"/>
        <v>46548408851</v>
      </c>
      <c r="R32" s="266"/>
    </row>
    <row r="33" spans="1:20" s="58" customFormat="1" ht="31.5" customHeight="1">
      <c r="A33" s="263" t="s">
        <v>36</v>
      </c>
      <c r="B33" s="204"/>
      <c r="C33" s="141">
        <v>546171</v>
      </c>
      <c r="D33" s="204"/>
      <c r="E33" s="141">
        <v>380333691811</v>
      </c>
      <c r="F33" s="204"/>
      <c r="G33" s="141">
        <v>367926935823</v>
      </c>
      <c r="H33" s="204"/>
      <c r="I33" s="266">
        <f t="shared" si="0"/>
        <v>12406755988</v>
      </c>
      <c r="J33" s="204"/>
      <c r="K33" s="141">
        <f t="shared" si="1"/>
        <v>546171</v>
      </c>
      <c r="L33" s="204"/>
      <c r="M33" s="141">
        <f t="shared" si="2"/>
        <v>380333691811</v>
      </c>
      <c r="N33" s="204"/>
      <c r="O33" s="141">
        <v>336423706342</v>
      </c>
      <c r="P33" s="204"/>
      <c r="Q33" s="266">
        <f t="shared" si="3"/>
        <v>43909985469</v>
      </c>
    </row>
    <row r="34" spans="1:20" s="58" customFormat="1" ht="31.5" customHeight="1">
      <c r="A34" s="263" t="s">
        <v>291</v>
      </c>
      <c r="B34" s="204"/>
      <c r="C34" s="141">
        <v>400000</v>
      </c>
      <c r="D34" s="204"/>
      <c r="E34" s="141">
        <v>399927500000</v>
      </c>
      <c r="F34" s="204"/>
      <c r="G34" s="141">
        <v>399927500000</v>
      </c>
      <c r="H34" s="204"/>
      <c r="I34" s="266">
        <f t="shared" si="0"/>
        <v>0</v>
      </c>
      <c r="J34" s="204"/>
      <c r="K34" s="141">
        <f t="shared" si="1"/>
        <v>400000</v>
      </c>
      <c r="L34" s="204"/>
      <c r="M34" s="141">
        <f t="shared" si="2"/>
        <v>399927500000</v>
      </c>
      <c r="N34" s="204"/>
      <c r="O34" s="141">
        <v>400062500000</v>
      </c>
      <c r="P34" s="204"/>
      <c r="Q34" s="266">
        <f t="shared" si="3"/>
        <v>-135000000</v>
      </c>
    </row>
    <row r="35" spans="1:20" s="58" customFormat="1" ht="31.5" customHeight="1">
      <c r="A35" s="263" t="s">
        <v>144</v>
      </c>
      <c r="B35" s="204"/>
      <c r="C35" s="141">
        <v>617528</v>
      </c>
      <c r="D35" s="204"/>
      <c r="E35" s="141">
        <v>392022161422</v>
      </c>
      <c r="F35" s="204"/>
      <c r="G35" s="141">
        <v>376611456239</v>
      </c>
      <c r="H35" s="204"/>
      <c r="I35" s="266">
        <f t="shared" si="0"/>
        <v>15410705183</v>
      </c>
      <c r="J35" s="204"/>
      <c r="K35" s="141">
        <f t="shared" si="1"/>
        <v>617528</v>
      </c>
      <c r="L35" s="204"/>
      <c r="M35" s="141">
        <f t="shared" si="2"/>
        <v>392022161422</v>
      </c>
      <c r="N35" s="204"/>
      <c r="O35" s="141">
        <v>347701961227</v>
      </c>
      <c r="P35" s="204"/>
      <c r="Q35" s="266">
        <f t="shared" si="3"/>
        <v>44320200195</v>
      </c>
    </row>
    <row r="36" spans="1:20" s="58" customFormat="1" ht="31.5" customHeight="1">
      <c r="A36" s="263" t="s">
        <v>163</v>
      </c>
      <c r="B36" s="204"/>
      <c r="C36" s="141">
        <v>500000</v>
      </c>
      <c r="D36" s="204"/>
      <c r="E36" s="141">
        <v>499909375000</v>
      </c>
      <c r="F36" s="204"/>
      <c r="G36" s="141">
        <v>499909375000</v>
      </c>
      <c r="H36" s="204"/>
      <c r="I36" s="266">
        <f t="shared" ref="I36" si="4">E36-G36</f>
        <v>0</v>
      </c>
      <c r="J36" s="204"/>
      <c r="K36" s="141">
        <f t="shared" ref="K36" si="5">C36</f>
        <v>500000</v>
      </c>
      <c r="L36" s="204"/>
      <c r="M36" s="141">
        <f t="shared" ref="M36:M37" si="6">E36</f>
        <v>499909375000</v>
      </c>
      <c r="N36" s="204"/>
      <c r="O36" s="141">
        <v>499909375000</v>
      </c>
      <c r="P36" s="204"/>
      <c r="Q36" s="266">
        <f t="shared" ref="Q36" si="7">M36-O36</f>
        <v>0</v>
      </c>
    </row>
    <row r="37" spans="1:20" s="58" customFormat="1" ht="31.5" customHeight="1">
      <c r="A37" s="263" t="s">
        <v>271</v>
      </c>
      <c r="B37" s="204"/>
      <c r="C37" s="141">
        <v>600000</v>
      </c>
      <c r="D37" s="204"/>
      <c r="E37" s="141">
        <v>576143355086</v>
      </c>
      <c r="F37" s="204"/>
      <c r="G37" s="141">
        <v>571840335150</v>
      </c>
      <c r="H37" s="204"/>
      <c r="I37" s="266">
        <f t="shared" si="0"/>
        <v>4303019936</v>
      </c>
      <c r="J37" s="204"/>
      <c r="K37" s="141">
        <f t="shared" si="1"/>
        <v>600000</v>
      </c>
      <c r="L37" s="204"/>
      <c r="M37" s="141">
        <f t="shared" si="6"/>
        <v>576143355086</v>
      </c>
      <c r="N37" s="204"/>
      <c r="O37" s="141">
        <v>570019179307</v>
      </c>
      <c r="P37" s="204"/>
      <c r="Q37" s="266">
        <f t="shared" si="3"/>
        <v>6124175779</v>
      </c>
      <c r="T37" s="319"/>
    </row>
    <row r="38" spans="1:20" ht="30" customHeight="1" thickBot="1">
      <c r="A38" s="11" t="s">
        <v>12</v>
      </c>
      <c r="B38" s="187"/>
      <c r="C38" s="188">
        <f>SUM(C7:C37)</f>
        <v>69350117</v>
      </c>
      <c r="D38" s="187"/>
      <c r="E38" s="188">
        <f t="shared" ref="E38:Q38" si="8">SUM(E7:E37)</f>
        <v>5740867866732</v>
      </c>
      <c r="F38" s="189">
        <f t="shared" si="8"/>
        <v>0</v>
      </c>
      <c r="G38" s="188">
        <f t="shared" si="8"/>
        <v>5754668746406</v>
      </c>
      <c r="H38" s="189">
        <f t="shared" si="8"/>
        <v>0</v>
      </c>
      <c r="I38" s="237">
        <f t="shared" si="8"/>
        <v>-13162965894</v>
      </c>
      <c r="J38" s="189">
        <f t="shared" si="8"/>
        <v>0</v>
      </c>
      <c r="K38" s="188">
        <f t="shared" si="8"/>
        <v>69350117</v>
      </c>
      <c r="L38" s="189">
        <f t="shared" si="8"/>
        <v>0</v>
      </c>
      <c r="M38" s="188">
        <f t="shared" si="8"/>
        <v>5740867866732</v>
      </c>
      <c r="N38" s="189">
        <f t="shared" si="8"/>
        <v>0</v>
      </c>
      <c r="O38" s="188">
        <f>SUM(O7:O37)</f>
        <v>5517828903425</v>
      </c>
      <c r="P38" s="189">
        <f t="shared" si="8"/>
        <v>0</v>
      </c>
      <c r="Q38" s="237">
        <f t="shared" si="8"/>
        <v>223676877087</v>
      </c>
      <c r="S38" s="12"/>
      <c r="T38" s="98"/>
    </row>
    <row r="39" spans="1:20" ht="30" customHeight="1" thickTop="1">
      <c r="M39" s="35"/>
      <c r="O39" s="131"/>
      <c r="S39" s="12"/>
      <c r="T39" s="98"/>
    </row>
    <row r="40" spans="1:20" ht="30" customHeight="1">
      <c r="S40" s="12"/>
      <c r="T40" s="98"/>
    </row>
    <row r="41" spans="1:20" ht="30" customHeight="1">
      <c r="S41" s="12"/>
    </row>
    <row r="42" spans="1:20" ht="30" customHeight="1">
      <c r="S42" s="12"/>
    </row>
    <row r="43" spans="1:20" ht="30" customHeight="1">
      <c r="S43" s="12"/>
    </row>
    <row r="44" spans="1:20" ht="30" customHeight="1">
      <c r="S44" s="12"/>
    </row>
    <row r="45" spans="1:20" ht="30" customHeight="1">
      <c r="S45" s="12"/>
    </row>
    <row r="46" spans="1:20" ht="30" customHeight="1">
      <c r="S46" s="12"/>
    </row>
    <row r="47" spans="1:20" ht="30" customHeight="1">
      <c r="S47" s="12"/>
    </row>
    <row r="48" spans="1:20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R51" s="12"/>
      <c r="S51" s="12"/>
    </row>
    <row r="52" spans="18:19" ht="30" customHeight="1">
      <c r="R52" s="12"/>
      <c r="S52" s="12"/>
    </row>
    <row r="53" spans="18:19" ht="30" customHeight="1">
      <c r="R53" s="12"/>
      <c r="S53" s="12"/>
    </row>
    <row r="54" spans="18:19" ht="30" customHeight="1">
      <c r="R54" s="12"/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68"/>
  <sheetViews>
    <sheetView rightToLeft="1" view="pageBreakPreview" zoomScale="80" zoomScaleNormal="100" zoomScaleSheetLayoutView="8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34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35" customWidth="1"/>
    <col min="18" max="18" width="0.28515625" style="54" customWidth="1"/>
    <col min="19" max="19" width="9.140625" style="54"/>
    <col min="20" max="20" width="14.7109375" style="54" bestFit="1" customWidth="1"/>
    <col min="21" max="21" width="9.85546875" style="54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26" ht="30" customHeight="1">
      <c r="A2" s="376" t="s">
        <v>87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26" ht="30" customHeight="1">
      <c r="A3" s="376" t="s">
        <v>303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1:26" s="87" customFormat="1" ht="30" customHeight="1">
      <c r="A4" s="386" t="s">
        <v>131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</row>
    <row r="5" spans="1:26" ht="25.5" customHeight="1">
      <c r="A5" s="347" t="s">
        <v>88</v>
      </c>
      <c r="C5" s="347" t="s">
        <v>98</v>
      </c>
      <c r="D5" s="347"/>
      <c r="E5" s="347"/>
      <c r="F5" s="347"/>
      <c r="G5" s="347"/>
      <c r="H5" s="347"/>
      <c r="I5" s="347"/>
      <c r="K5" s="347" t="str">
        <f>'درآمد سرمایه گذاری در سهام'!$M$5</f>
        <v>از ابتدای سال مالی تا پایان ماه</v>
      </c>
      <c r="L5" s="347"/>
      <c r="M5" s="347"/>
      <c r="N5" s="347"/>
      <c r="O5" s="347"/>
      <c r="P5" s="347"/>
      <c r="Q5" s="347"/>
    </row>
    <row r="6" spans="1:26" ht="38.25" customHeight="1">
      <c r="A6" s="347"/>
      <c r="C6" s="61" t="s">
        <v>6</v>
      </c>
      <c r="D6" s="79"/>
      <c r="E6" s="61" t="s">
        <v>132</v>
      </c>
      <c r="F6" s="79"/>
      <c r="G6" s="61" t="s">
        <v>133</v>
      </c>
      <c r="H6" s="79"/>
      <c r="I6" s="232" t="s">
        <v>134</v>
      </c>
      <c r="K6" s="61" t="s">
        <v>6</v>
      </c>
      <c r="L6" s="79"/>
      <c r="M6" s="61" t="s">
        <v>132</v>
      </c>
      <c r="N6" s="79"/>
      <c r="O6" s="61" t="s">
        <v>133</v>
      </c>
      <c r="P6" s="79"/>
      <c r="Q6" s="61" t="s">
        <v>134</v>
      </c>
      <c r="S6" s="391"/>
      <c r="T6" s="391"/>
      <c r="U6" s="391"/>
      <c r="V6" s="133"/>
      <c r="W6" s="133"/>
      <c r="X6" s="133"/>
      <c r="Y6" s="133"/>
      <c r="Z6" s="133"/>
    </row>
    <row r="7" spans="1:26" ht="30" customHeight="1">
      <c r="A7" s="4" t="s">
        <v>288</v>
      </c>
      <c r="B7"/>
      <c r="C7" s="175">
        <v>509</v>
      </c>
      <c r="D7" s="187"/>
      <c r="E7" s="175">
        <v>1704621</v>
      </c>
      <c r="F7" s="187"/>
      <c r="G7" s="175">
        <v>1618558</v>
      </c>
      <c r="H7" s="187"/>
      <c r="I7" s="156">
        <f t="shared" ref="I7:I8" si="0">E7-G7</f>
        <v>86063</v>
      </c>
      <c r="J7" s="187"/>
      <c r="K7" s="175">
        <v>509</v>
      </c>
      <c r="L7" s="187"/>
      <c r="M7" s="175">
        <v>1704621</v>
      </c>
      <c r="N7" s="187"/>
      <c r="O7" s="175">
        <v>1618558</v>
      </c>
      <c r="P7" s="187"/>
      <c r="Q7" s="156">
        <f>M7-O7</f>
        <v>86063</v>
      </c>
    </row>
    <row r="8" spans="1:26" ht="30" customHeight="1">
      <c r="A8" s="4" t="s">
        <v>289</v>
      </c>
      <c r="B8"/>
      <c r="C8" s="175">
        <v>28</v>
      </c>
      <c r="D8" s="187"/>
      <c r="E8" s="175">
        <v>819697</v>
      </c>
      <c r="F8" s="187"/>
      <c r="G8" s="175">
        <v>736954</v>
      </c>
      <c r="H8" s="187"/>
      <c r="I8" s="156">
        <f t="shared" si="0"/>
        <v>82743</v>
      </c>
      <c r="J8" s="187"/>
      <c r="K8" s="175">
        <v>28</v>
      </c>
      <c r="L8" s="187"/>
      <c r="M8" s="175">
        <v>819697</v>
      </c>
      <c r="N8" s="187"/>
      <c r="O8" s="175">
        <v>736954</v>
      </c>
      <c r="P8" s="187"/>
      <c r="Q8" s="156">
        <f t="shared" ref="Q8" si="1">M8-O8</f>
        <v>82743</v>
      </c>
    </row>
    <row r="9" spans="1:26" ht="30" customHeight="1">
      <c r="A9" s="4" t="s">
        <v>262</v>
      </c>
      <c r="B9"/>
      <c r="C9" s="175">
        <v>0</v>
      </c>
      <c r="D9" s="187"/>
      <c r="E9" s="175">
        <v>0</v>
      </c>
      <c r="F9" s="187"/>
      <c r="G9" s="175">
        <v>0</v>
      </c>
      <c r="H9" s="187"/>
      <c r="I9" s="156">
        <f>E9-G9</f>
        <v>0</v>
      </c>
      <c r="J9" s="187"/>
      <c r="K9" s="175">
        <v>548457</v>
      </c>
      <c r="L9" s="187"/>
      <c r="M9" s="175">
        <v>3810903853</v>
      </c>
      <c r="N9" s="187"/>
      <c r="O9" s="175">
        <v>3739944143</v>
      </c>
      <c r="P9" s="187"/>
      <c r="Q9" s="156">
        <f>M9-O9</f>
        <v>70959710</v>
      </c>
    </row>
    <row r="10" spans="1:26" ht="30" customHeight="1">
      <c r="A10" s="4" t="s">
        <v>226</v>
      </c>
      <c r="B10"/>
      <c r="C10" s="175">
        <v>0</v>
      </c>
      <c r="D10" s="187"/>
      <c r="E10" s="175">
        <v>0</v>
      </c>
      <c r="F10" s="187"/>
      <c r="G10" s="175">
        <v>0</v>
      </c>
      <c r="H10" s="187"/>
      <c r="I10" s="156">
        <f t="shared" ref="I10:I55" si="2">E10-G10</f>
        <v>0</v>
      </c>
      <c r="J10" s="187"/>
      <c r="K10" s="175">
        <v>75</v>
      </c>
      <c r="L10" s="187"/>
      <c r="M10" s="175">
        <v>5156781</v>
      </c>
      <c r="N10" s="187"/>
      <c r="O10" s="175">
        <v>4112010</v>
      </c>
      <c r="P10" s="187"/>
      <c r="Q10" s="156">
        <f t="shared" ref="Q10:Q55" si="3">M10-O10</f>
        <v>1044771</v>
      </c>
    </row>
    <row r="11" spans="1:26" ht="30" customHeight="1">
      <c r="A11" s="4" t="s">
        <v>268</v>
      </c>
      <c r="B11"/>
      <c r="C11" s="175">
        <v>0</v>
      </c>
      <c r="D11" s="187"/>
      <c r="E11" s="175">
        <v>0</v>
      </c>
      <c r="F11" s="187"/>
      <c r="G11" s="175">
        <v>0</v>
      </c>
      <c r="H11" s="187"/>
      <c r="I11" s="156">
        <f>E11-G11</f>
        <v>0</v>
      </c>
      <c r="J11" s="187"/>
      <c r="K11" s="175">
        <v>411</v>
      </c>
      <c r="L11" s="187"/>
      <c r="M11" s="175">
        <v>1334341</v>
      </c>
      <c r="N11" s="187"/>
      <c r="O11" s="175">
        <v>999241</v>
      </c>
      <c r="P11" s="187"/>
      <c r="Q11" s="156">
        <f>M11-O11</f>
        <v>335100</v>
      </c>
    </row>
    <row r="12" spans="1:26" ht="30" customHeight="1">
      <c r="A12" s="4" t="s">
        <v>263</v>
      </c>
      <c r="B12"/>
      <c r="C12" s="175">
        <v>0</v>
      </c>
      <c r="D12" s="187"/>
      <c r="E12" s="175">
        <v>0</v>
      </c>
      <c r="F12" s="187"/>
      <c r="G12" s="175">
        <v>0</v>
      </c>
      <c r="H12" s="187"/>
      <c r="I12" s="156">
        <f t="shared" si="2"/>
        <v>0</v>
      </c>
      <c r="J12" s="187"/>
      <c r="K12" s="175">
        <v>906</v>
      </c>
      <c r="L12" s="187"/>
      <c r="M12" s="175">
        <v>1290577</v>
      </c>
      <c r="N12" s="187"/>
      <c r="O12" s="175">
        <v>1120830</v>
      </c>
      <c r="P12" s="187"/>
      <c r="Q12" s="156">
        <f>M12-O12</f>
        <v>169747</v>
      </c>
    </row>
    <row r="13" spans="1:26" ht="30" customHeight="1">
      <c r="A13" s="4" t="s">
        <v>270</v>
      </c>
      <c r="B13"/>
      <c r="C13" s="175">
        <v>0</v>
      </c>
      <c r="D13" s="187"/>
      <c r="E13" s="175">
        <v>0</v>
      </c>
      <c r="F13" s="187"/>
      <c r="G13" s="175">
        <v>0</v>
      </c>
      <c r="H13" s="187"/>
      <c r="I13" s="156">
        <f>E13-G13</f>
        <v>0</v>
      </c>
      <c r="J13" s="187"/>
      <c r="K13" s="175">
        <v>208</v>
      </c>
      <c r="L13" s="187"/>
      <c r="M13" s="175">
        <v>684386</v>
      </c>
      <c r="N13" s="187"/>
      <c r="O13" s="175">
        <v>649754</v>
      </c>
      <c r="P13" s="187"/>
      <c r="Q13" s="156">
        <f t="shared" si="3"/>
        <v>34632</v>
      </c>
    </row>
    <row r="14" spans="1:26" ht="30" customHeight="1">
      <c r="A14" s="4" t="s">
        <v>281</v>
      </c>
      <c r="B14"/>
      <c r="C14" s="175">
        <v>2000000</v>
      </c>
      <c r="D14" s="187"/>
      <c r="E14" s="175">
        <v>21354611250</v>
      </c>
      <c r="F14" s="175"/>
      <c r="G14" s="175">
        <v>25634402724</v>
      </c>
      <c r="H14" s="175"/>
      <c r="I14" s="156">
        <f>E14-G14</f>
        <v>-4279791474</v>
      </c>
      <c r="J14" s="175"/>
      <c r="K14" s="175">
        <v>5000000</v>
      </c>
      <c r="L14" s="187"/>
      <c r="M14" s="175">
        <v>61655766746</v>
      </c>
      <c r="N14" s="175"/>
      <c r="O14" s="175">
        <v>64081872297</v>
      </c>
      <c r="P14" s="175"/>
      <c r="Q14" s="156">
        <f>M14-O14</f>
        <v>-2426105551</v>
      </c>
    </row>
    <row r="15" spans="1:26" ht="30" customHeight="1">
      <c r="A15" s="4" t="s">
        <v>221</v>
      </c>
      <c r="B15"/>
      <c r="C15" s="175">
        <v>0</v>
      </c>
      <c r="D15" s="187"/>
      <c r="E15" s="175">
        <v>0</v>
      </c>
      <c r="F15" s="175"/>
      <c r="G15" s="175">
        <v>0</v>
      </c>
      <c r="H15" s="175"/>
      <c r="I15" s="156">
        <f t="shared" si="2"/>
        <v>0</v>
      </c>
      <c r="J15" s="175"/>
      <c r="K15" s="175">
        <v>69104</v>
      </c>
      <c r="L15" s="175"/>
      <c r="M15" s="175">
        <v>656398641</v>
      </c>
      <c r="N15" s="175"/>
      <c r="O15" s="175">
        <v>688584756</v>
      </c>
      <c r="P15" s="175"/>
      <c r="Q15" s="156">
        <f t="shared" si="3"/>
        <v>-32186115</v>
      </c>
    </row>
    <row r="16" spans="1:26" ht="30" customHeight="1">
      <c r="A16" s="4" t="s">
        <v>282</v>
      </c>
      <c r="B16"/>
      <c r="C16" s="175">
        <v>0</v>
      </c>
      <c r="D16" s="187"/>
      <c r="E16" s="175">
        <v>0</v>
      </c>
      <c r="F16" s="175"/>
      <c r="G16" s="175">
        <v>0</v>
      </c>
      <c r="H16" s="175"/>
      <c r="I16" s="156">
        <f>E16-G16</f>
        <v>0</v>
      </c>
      <c r="J16" s="175"/>
      <c r="K16" s="175">
        <v>333</v>
      </c>
      <c r="L16" s="187"/>
      <c r="M16" s="175">
        <v>6981371</v>
      </c>
      <c r="N16" s="175"/>
      <c r="O16" s="175">
        <v>5372798</v>
      </c>
      <c r="P16" s="175"/>
      <c r="Q16" s="156">
        <f>M16-O16</f>
        <v>1608573</v>
      </c>
    </row>
    <row r="17" spans="1:17" ht="30" customHeight="1">
      <c r="A17" s="4" t="s">
        <v>261</v>
      </c>
      <c r="B17"/>
      <c r="C17" s="175">
        <v>0</v>
      </c>
      <c r="D17" s="187"/>
      <c r="E17" s="175">
        <v>0</v>
      </c>
      <c r="F17" s="175"/>
      <c r="G17" s="175">
        <v>0</v>
      </c>
      <c r="H17" s="175"/>
      <c r="I17" s="175">
        <f t="shared" si="2"/>
        <v>0</v>
      </c>
      <c r="J17" s="175"/>
      <c r="K17" s="175">
        <v>11000000</v>
      </c>
      <c r="L17" s="187"/>
      <c r="M17" s="175">
        <v>204840214837</v>
      </c>
      <c r="N17" s="175"/>
      <c r="O17" s="175">
        <v>203512558756</v>
      </c>
      <c r="P17" s="175"/>
      <c r="Q17" s="175">
        <f t="shared" si="3"/>
        <v>1327656081</v>
      </c>
    </row>
    <row r="18" spans="1:17" ht="30" customHeight="1">
      <c r="A18" s="4" t="s">
        <v>199</v>
      </c>
      <c r="B18"/>
      <c r="C18" s="175">
        <v>0</v>
      </c>
      <c r="D18" s="187"/>
      <c r="E18" s="175">
        <v>0</v>
      </c>
      <c r="F18" s="175"/>
      <c r="G18" s="175">
        <v>0</v>
      </c>
      <c r="H18" s="175"/>
      <c r="I18" s="175">
        <f t="shared" si="2"/>
        <v>0</v>
      </c>
      <c r="J18" s="175"/>
      <c r="K18" s="175">
        <v>5627877</v>
      </c>
      <c r="L18" s="187"/>
      <c r="M18" s="175">
        <v>73797199148</v>
      </c>
      <c r="N18" s="175"/>
      <c r="O18" s="175">
        <v>68500295604</v>
      </c>
      <c r="P18" s="175"/>
      <c r="Q18" s="175">
        <f t="shared" si="3"/>
        <v>5296903544</v>
      </c>
    </row>
    <row r="19" spans="1:17" ht="30" customHeight="1">
      <c r="A19" s="4" t="s">
        <v>28</v>
      </c>
      <c r="B19"/>
      <c r="C19" s="175">
        <v>6000000</v>
      </c>
      <c r="D19" s="187"/>
      <c r="E19" s="175">
        <v>106357860000</v>
      </c>
      <c r="F19" s="175"/>
      <c r="G19" s="175">
        <v>94535474194</v>
      </c>
      <c r="H19" s="175"/>
      <c r="I19" s="175">
        <f t="shared" si="2"/>
        <v>11822385806</v>
      </c>
      <c r="J19" s="175"/>
      <c r="K19" s="175">
        <v>6000000</v>
      </c>
      <c r="L19" s="187"/>
      <c r="M19" s="175">
        <v>106357860000</v>
      </c>
      <c r="N19" s="175"/>
      <c r="O19" s="175">
        <v>94535474194</v>
      </c>
      <c r="P19" s="175"/>
      <c r="Q19" s="175">
        <f t="shared" si="3"/>
        <v>11822385806</v>
      </c>
    </row>
    <row r="20" spans="1:17" ht="30" customHeight="1">
      <c r="A20" s="4" t="s">
        <v>275</v>
      </c>
      <c r="B20"/>
      <c r="C20" s="175">
        <v>10000000</v>
      </c>
      <c r="D20" s="187"/>
      <c r="E20" s="175">
        <v>105185300000</v>
      </c>
      <c r="F20" s="175"/>
      <c r="G20" s="175">
        <v>100000000000</v>
      </c>
      <c r="H20" s="175"/>
      <c r="I20" s="175">
        <f t="shared" si="2"/>
        <v>5185300000</v>
      </c>
      <c r="J20" s="175"/>
      <c r="K20" s="175">
        <v>10000000</v>
      </c>
      <c r="L20" s="187"/>
      <c r="M20" s="175">
        <v>105185300000</v>
      </c>
      <c r="N20" s="175"/>
      <c r="O20" s="175">
        <v>100000000000</v>
      </c>
      <c r="P20" s="175"/>
      <c r="Q20" s="175">
        <f t="shared" si="3"/>
        <v>5185300000</v>
      </c>
    </row>
    <row r="21" spans="1:17" ht="30" customHeight="1">
      <c r="A21" s="4" t="s">
        <v>286</v>
      </c>
      <c r="B21"/>
      <c r="C21" s="175">
        <v>15428991</v>
      </c>
      <c r="D21" s="187"/>
      <c r="E21" s="175">
        <v>214090519057</v>
      </c>
      <c r="F21" s="175"/>
      <c r="G21" s="175">
        <v>199999993026</v>
      </c>
      <c r="H21" s="175"/>
      <c r="I21" s="175">
        <f t="shared" si="2"/>
        <v>14090526031</v>
      </c>
      <c r="J21" s="175"/>
      <c r="K21" s="175">
        <v>15428991</v>
      </c>
      <c r="L21" s="187"/>
      <c r="M21" s="175">
        <v>214090519057</v>
      </c>
      <c r="N21" s="175"/>
      <c r="O21" s="175">
        <v>199999993026</v>
      </c>
      <c r="P21" s="175"/>
      <c r="Q21" s="175">
        <f t="shared" si="3"/>
        <v>14090526031</v>
      </c>
    </row>
    <row r="22" spans="1:17" ht="30" customHeight="1">
      <c r="A22" s="4" t="s">
        <v>283</v>
      </c>
      <c r="B22"/>
      <c r="C22" s="175">
        <v>6000000</v>
      </c>
      <c r="D22" s="187"/>
      <c r="E22" s="175">
        <v>146158320000</v>
      </c>
      <c r="F22" s="175"/>
      <c r="G22" s="175">
        <v>129677895473</v>
      </c>
      <c r="H22" s="175"/>
      <c r="I22" s="175">
        <f t="shared" si="2"/>
        <v>16480424527</v>
      </c>
      <c r="J22" s="175"/>
      <c r="K22" s="175">
        <v>9800000</v>
      </c>
      <c r="L22" s="187"/>
      <c r="M22" s="175">
        <v>234022224000</v>
      </c>
      <c r="N22" s="175"/>
      <c r="O22" s="175">
        <v>211807229272</v>
      </c>
      <c r="P22" s="175"/>
      <c r="Q22" s="175">
        <f t="shared" si="3"/>
        <v>22214994728</v>
      </c>
    </row>
    <row r="23" spans="1:17" ht="30" customHeight="1">
      <c r="A23" s="4" t="s">
        <v>284</v>
      </c>
      <c r="B23"/>
      <c r="C23" s="175">
        <v>0</v>
      </c>
      <c r="D23" s="187"/>
      <c r="E23" s="175">
        <v>0</v>
      </c>
      <c r="F23" s="175"/>
      <c r="G23" s="175">
        <v>0</v>
      </c>
      <c r="H23" s="175"/>
      <c r="I23" s="175">
        <f t="shared" si="2"/>
        <v>0</v>
      </c>
      <c r="J23" s="175"/>
      <c r="K23" s="175">
        <v>136834</v>
      </c>
      <c r="L23" s="187"/>
      <c r="M23" s="175">
        <v>52742902282</v>
      </c>
      <c r="N23" s="175"/>
      <c r="O23" s="175">
        <v>38632974874</v>
      </c>
      <c r="P23" s="175"/>
      <c r="Q23" s="175">
        <f t="shared" si="3"/>
        <v>14109927408</v>
      </c>
    </row>
    <row r="24" spans="1:17" ht="30" customHeight="1">
      <c r="A24" s="4" t="s">
        <v>302</v>
      </c>
      <c r="B24"/>
      <c r="C24" s="175">
        <v>0</v>
      </c>
      <c r="D24" s="187"/>
      <c r="E24" s="175">
        <v>0</v>
      </c>
      <c r="F24" s="175"/>
      <c r="G24" s="175">
        <v>0</v>
      </c>
      <c r="H24" s="175"/>
      <c r="I24" s="175">
        <f t="shared" si="2"/>
        <v>0</v>
      </c>
      <c r="J24" s="175"/>
      <c r="K24" s="175">
        <v>1000000</v>
      </c>
      <c r="L24" s="187"/>
      <c r="M24" s="175">
        <v>15556504688</v>
      </c>
      <c r="N24" s="175"/>
      <c r="O24" s="175">
        <v>14618938315</v>
      </c>
      <c r="P24" s="175"/>
      <c r="Q24" s="175">
        <f t="shared" si="3"/>
        <v>937566373</v>
      </c>
    </row>
    <row r="25" spans="1:17" ht="30" customHeight="1">
      <c r="A25" s="4" t="s">
        <v>232</v>
      </c>
      <c r="B25"/>
      <c r="C25" s="175">
        <v>0</v>
      </c>
      <c r="D25" s="187"/>
      <c r="E25" s="175">
        <v>0</v>
      </c>
      <c r="F25" s="175"/>
      <c r="G25" s="175">
        <v>0</v>
      </c>
      <c r="H25" s="175"/>
      <c r="I25" s="175">
        <f t="shared" si="2"/>
        <v>0</v>
      </c>
      <c r="J25" s="175"/>
      <c r="K25" s="175">
        <v>643631</v>
      </c>
      <c r="L25" s="187"/>
      <c r="M25" s="175">
        <v>24469206678</v>
      </c>
      <c r="N25" s="175"/>
      <c r="O25" s="175">
        <v>26275544504</v>
      </c>
      <c r="P25" s="175"/>
      <c r="Q25" s="229">
        <f t="shared" si="3"/>
        <v>-1806337826</v>
      </c>
    </row>
    <row r="26" spans="1:17" ht="30" customHeight="1">
      <c r="A26" s="4" t="s">
        <v>231</v>
      </c>
      <c r="B26"/>
      <c r="C26" s="175">
        <v>0</v>
      </c>
      <c r="D26" s="187"/>
      <c r="E26" s="175">
        <v>0</v>
      </c>
      <c r="F26" s="175"/>
      <c r="G26" s="175">
        <v>0</v>
      </c>
      <c r="H26" s="175"/>
      <c r="I26" s="175">
        <f t="shared" si="2"/>
        <v>0</v>
      </c>
      <c r="J26" s="175"/>
      <c r="K26" s="175">
        <v>473855</v>
      </c>
      <c r="L26" s="187"/>
      <c r="M26" s="175">
        <v>10396439068</v>
      </c>
      <c r="N26" s="175"/>
      <c r="O26" s="175">
        <v>11035895384</v>
      </c>
      <c r="P26" s="175"/>
      <c r="Q26" s="229">
        <f t="shared" si="3"/>
        <v>-639456316</v>
      </c>
    </row>
    <row r="27" spans="1:17" ht="30" customHeight="1">
      <c r="A27" s="4" t="s">
        <v>285</v>
      </c>
      <c r="B27"/>
      <c r="C27" s="175">
        <v>0</v>
      </c>
      <c r="D27" s="187"/>
      <c r="E27" s="175">
        <v>0</v>
      </c>
      <c r="F27" s="175"/>
      <c r="G27" s="175">
        <v>0</v>
      </c>
      <c r="H27" s="175"/>
      <c r="I27" s="175">
        <f t="shared" si="2"/>
        <v>0</v>
      </c>
      <c r="J27" s="175"/>
      <c r="K27" s="175">
        <v>231325</v>
      </c>
      <c r="L27" s="187"/>
      <c r="M27" s="175">
        <v>51686862581</v>
      </c>
      <c r="N27" s="175"/>
      <c r="O27" s="175">
        <v>38771587739</v>
      </c>
      <c r="P27" s="175"/>
      <c r="Q27" s="175">
        <f t="shared" si="3"/>
        <v>12915274842</v>
      </c>
    </row>
    <row r="28" spans="1:17" ht="30" customHeight="1">
      <c r="A28" s="4" t="s">
        <v>258</v>
      </c>
      <c r="B28"/>
      <c r="C28" s="175">
        <v>0</v>
      </c>
      <c r="D28" s="187"/>
      <c r="E28" s="175">
        <v>0</v>
      </c>
      <c r="F28" s="175"/>
      <c r="G28" s="175">
        <v>0</v>
      </c>
      <c r="H28" s="175"/>
      <c r="I28" s="175">
        <f t="shared" si="2"/>
        <v>0</v>
      </c>
      <c r="J28" s="175"/>
      <c r="K28" s="175">
        <v>14073220</v>
      </c>
      <c r="L28" s="187"/>
      <c r="M28" s="175">
        <v>386041690002</v>
      </c>
      <c r="N28" s="175"/>
      <c r="O28" s="175">
        <v>382888787705</v>
      </c>
      <c r="P28" s="175"/>
      <c r="Q28" s="175">
        <f t="shared" si="3"/>
        <v>3152902297</v>
      </c>
    </row>
    <row r="29" spans="1:17" ht="30" customHeight="1">
      <c r="A29" s="4" t="s">
        <v>213</v>
      </c>
      <c r="B29"/>
      <c r="C29" s="175">
        <v>0</v>
      </c>
      <c r="D29" s="187"/>
      <c r="E29" s="175">
        <v>0</v>
      </c>
      <c r="F29" s="175"/>
      <c r="G29" s="175">
        <v>0</v>
      </c>
      <c r="H29" s="175"/>
      <c r="I29" s="175">
        <f t="shared" si="2"/>
        <v>0</v>
      </c>
      <c r="J29" s="175"/>
      <c r="K29" s="175">
        <v>1331</v>
      </c>
      <c r="L29" s="175"/>
      <c r="M29" s="175">
        <v>48075294</v>
      </c>
      <c r="N29" s="175"/>
      <c r="O29" s="175">
        <v>43632155</v>
      </c>
      <c r="P29" s="175"/>
      <c r="Q29" s="175">
        <f t="shared" si="3"/>
        <v>4443139</v>
      </c>
    </row>
    <row r="30" spans="1:17" ht="30" customHeight="1">
      <c r="A30" s="4" t="s">
        <v>216</v>
      </c>
      <c r="B30"/>
      <c r="C30" s="175">
        <v>0</v>
      </c>
      <c r="D30" s="187"/>
      <c r="E30" s="175">
        <v>0</v>
      </c>
      <c r="F30" s="175"/>
      <c r="G30" s="175">
        <v>0</v>
      </c>
      <c r="H30" s="175"/>
      <c r="I30" s="175">
        <f t="shared" si="2"/>
        <v>0</v>
      </c>
      <c r="J30" s="175"/>
      <c r="K30" s="175">
        <v>424</v>
      </c>
      <c r="L30" s="175"/>
      <c r="M30" s="175">
        <v>1156536</v>
      </c>
      <c r="N30" s="175"/>
      <c r="O30" s="175">
        <v>976084</v>
      </c>
      <c r="P30" s="175"/>
      <c r="Q30" s="175">
        <f t="shared" si="3"/>
        <v>180452</v>
      </c>
    </row>
    <row r="31" spans="1:17" ht="30" customHeight="1">
      <c r="A31" s="4" t="s">
        <v>217</v>
      </c>
      <c r="B31"/>
      <c r="C31" s="175">
        <v>0</v>
      </c>
      <c r="D31" s="187"/>
      <c r="E31" s="175">
        <v>0</v>
      </c>
      <c r="F31" s="175"/>
      <c r="G31" s="175">
        <v>0</v>
      </c>
      <c r="H31" s="175"/>
      <c r="I31" s="175">
        <f t="shared" si="2"/>
        <v>0</v>
      </c>
      <c r="J31" s="175"/>
      <c r="K31" s="175">
        <v>66</v>
      </c>
      <c r="L31" s="175"/>
      <c r="M31" s="175">
        <v>631147</v>
      </c>
      <c r="N31" s="175"/>
      <c r="O31" s="175">
        <v>489567</v>
      </c>
      <c r="P31" s="175"/>
      <c r="Q31" s="175">
        <f t="shared" si="3"/>
        <v>141580</v>
      </c>
    </row>
    <row r="32" spans="1:17" ht="30" customHeight="1">
      <c r="A32" s="4" t="s">
        <v>218</v>
      </c>
      <c r="B32"/>
      <c r="C32" s="175">
        <v>0</v>
      </c>
      <c r="D32" s="187"/>
      <c r="E32" s="175">
        <v>0</v>
      </c>
      <c r="F32" s="175"/>
      <c r="G32" s="175">
        <v>0</v>
      </c>
      <c r="H32" s="175"/>
      <c r="I32" s="175">
        <f t="shared" si="2"/>
        <v>0</v>
      </c>
      <c r="J32" s="175"/>
      <c r="K32" s="175">
        <v>124</v>
      </c>
      <c r="L32" s="175"/>
      <c r="M32" s="175">
        <v>2191603</v>
      </c>
      <c r="N32" s="175"/>
      <c r="O32" s="175">
        <v>1675552</v>
      </c>
      <c r="P32" s="175"/>
      <c r="Q32" s="175">
        <f t="shared" si="3"/>
        <v>516051</v>
      </c>
    </row>
    <row r="33" spans="1:26" ht="30" customHeight="1">
      <c r="A33" s="4" t="s">
        <v>192</v>
      </c>
      <c r="B33"/>
      <c r="C33" s="175">
        <v>0</v>
      </c>
      <c r="D33" s="187"/>
      <c r="E33" s="175">
        <v>0</v>
      </c>
      <c r="F33" s="175"/>
      <c r="G33" s="175">
        <v>0</v>
      </c>
      <c r="H33" s="175"/>
      <c r="I33" s="175">
        <f t="shared" si="2"/>
        <v>0</v>
      </c>
      <c r="J33" s="175"/>
      <c r="K33" s="175">
        <v>94</v>
      </c>
      <c r="L33" s="175"/>
      <c r="M33" s="175">
        <v>5134572</v>
      </c>
      <c r="N33" s="175"/>
      <c r="O33" s="175">
        <v>4433761</v>
      </c>
      <c r="P33" s="175"/>
      <c r="Q33" s="175">
        <f t="shared" si="3"/>
        <v>700811</v>
      </c>
    </row>
    <row r="34" spans="1:26" ht="30" customHeight="1">
      <c r="A34" s="4" t="s">
        <v>196</v>
      </c>
      <c r="B34"/>
      <c r="C34" s="175">
        <v>0</v>
      </c>
      <c r="D34" s="187"/>
      <c r="E34" s="175">
        <v>0</v>
      </c>
      <c r="F34" s="175"/>
      <c r="G34" s="175">
        <v>0</v>
      </c>
      <c r="H34" s="175"/>
      <c r="I34" s="175">
        <f t="shared" si="2"/>
        <v>0</v>
      </c>
      <c r="J34" s="175"/>
      <c r="K34" s="175">
        <v>81</v>
      </c>
      <c r="L34" s="175"/>
      <c r="M34" s="175">
        <v>827730</v>
      </c>
      <c r="N34" s="175"/>
      <c r="O34" s="175">
        <v>726272</v>
      </c>
      <c r="P34" s="175"/>
      <c r="Q34" s="175">
        <f t="shared" si="3"/>
        <v>101458</v>
      </c>
    </row>
    <row r="35" spans="1:26" ht="30" customHeight="1">
      <c r="A35" s="4" t="s">
        <v>195</v>
      </c>
      <c r="B35"/>
      <c r="C35" s="175">
        <v>0</v>
      </c>
      <c r="D35" s="187"/>
      <c r="E35" s="175">
        <v>0</v>
      </c>
      <c r="F35" s="175"/>
      <c r="G35" s="175">
        <v>0</v>
      </c>
      <c r="H35" s="175"/>
      <c r="I35" s="175">
        <f t="shared" si="2"/>
        <v>0</v>
      </c>
      <c r="J35" s="175"/>
      <c r="K35" s="175">
        <v>1167416</v>
      </c>
      <c r="L35" s="175"/>
      <c r="M35" s="175">
        <v>1477817545</v>
      </c>
      <c r="N35" s="175"/>
      <c r="O35" s="175">
        <v>1573597150</v>
      </c>
      <c r="P35" s="175"/>
      <c r="Q35" s="156">
        <f t="shared" si="3"/>
        <v>-95779605</v>
      </c>
    </row>
    <row r="36" spans="1:26" ht="30" customHeight="1">
      <c r="A36" s="4" t="s">
        <v>194</v>
      </c>
      <c r="B36"/>
      <c r="C36" s="175">
        <v>0</v>
      </c>
      <c r="D36" s="187"/>
      <c r="E36" s="175">
        <v>0</v>
      </c>
      <c r="F36" s="175"/>
      <c r="G36" s="175">
        <v>0</v>
      </c>
      <c r="H36" s="175"/>
      <c r="I36" s="175">
        <f t="shared" si="2"/>
        <v>0</v>
      </c>
      <c r="J36" s="175"/>
      <c r="K36" s="175">
        <v>179</v>
      </c>
      <c r="L36" s="175"/>
      <c r="M36" s="175">
        <v>3272227</v>
      </c>
      <c r="N36" s="175"/>
      <c r="O36" s="175">
        <v>3085392</v>
      </c>
      <c r="P36" s="175"/>
      <c r="Q36" s="175">
        <f t="shared" si="3"/>
        <v>186835</v>
      </c>
    </row>
    <row r="37" spans="1:26" ht="30" customHeight="1">
      <c r="A37" s="4" t="s">
        <v>219</v>
      </c>
      <c r="B37"/>
      <c r="C37" s="175">
        <v>0</v>
      </c>
      <c r="D37" s="187"/>
      <c r="E37" s="175">
        <v>0</v>
      </c>
      <c r="F37" s="175"/>
      <c r="G37" s="175">
        <v>0</v>
      </c>
      <c r="H37" s="175"/>
      <c r="I37" s="175">
        <f t="shared" si="2"/>
        <v>0</v>
      </c>
      <c r="J37" s="175"/>
      <c r="K37" s="175">
        <v>234</v>
      </c>
      <c r="L37" s="175"/>
      <c r="M37" s="175">
        <v>1025972</v>
      </c>
      <c r="N37" s="175"/>
      <c r="O37" s="175">
        <v>797490</v>
      </c>
      <c r="P37" s="175"/>
      <c r="Q37" s="175">
        <f t="shared" si="3"/>
        <v>228482</v>
      </c>
    </row>
    <row r="38" spans="1:26" ht="30" customHeight="1">
      <c r="A38" s="4" t="s">
        <v>222</v>
      </c>
      <c r="B38"/>
      <c r="C38" s="175">
        <v>0</v>
      </c>
      <c r="D38" s="187"/>
      <c r="E38" s="175">
        <v>0</v>
      </c>
      <c r="F38" s="187"/>
      <c r="G38" s="175">
        <v>0</v>
      </c>
      <c r="H38" s="187"/>
      <c r="I38" s="175">
        <f t="shared" si="2"/>
        <v>0</v>
      </c>
      <c r="J38" s="187"/>
      <c r="K38" s="175">
        <v>386</v>
      </c>
      <c r="L38" s="187"/>
      <c r="M38" s="175">
        <v>1378265</v>
      </c>
      <c r="N38" s="187"/>
      <c r="O38" s="175">
        <v>1065166</v>
      </c>
      <c r="P38" s="187"/>
      <c r="Q38" s="156">
        <f t="shared" si="3"/>
        <v>313099</v>
      </c>
      <c r="S38" s="134"/>
      <c r="T38" s="135"/>
      <c r="U38" s="134"/>
      <c r="V38" s="136"/>
      <c r="W38" s="136"/>
      <c r="X38" s="134"/>
      <c r="Y38" s="136"/>
      <c r="Z38" s="136"/>
    </row>
    <row r="39" spans="1:26" ht="30" customHeight="1">
      <c r="A39" s="4" t="s">
        <v>193</v>
      </c>
      <c r="B39"/>
      <c r="C39" s="175">
        <v>0</v>
      </c>
      <c r="D39" s="187"/>
      <c r="E39" s="175">
        <v>0</v>
      </c>
      <c r="F39" s="187"/>
      <c r="G39" s="175">
        <v>0</v>
      </c>
      <c r="H39" s="187"/>
      <c r="I39" s="175">
        <f t="shared" si="2"/>
        <v>0</v>
      </c>
      <c r="J39" s="187"/>
      <c r="K39" s="175">
        <v>75</v>
      </c>
      <c r="L39" s="187"/>
      <c r="M39" s="175">
        <v>1299476</v>
      </c>
      <c r="N39" s="187"/>
      <c r="O39" s="175">
        <v>864823</v>
      </c>
      <c r="P39" s="187"/>
      <c r="Q39" s="156">
        <f t="shared" si="3"/>
        <v>434653</v>
      </c>
      <c r="S39" s="134"/>
      <c r="T39" s="135"/>
      <c r="U39" s="136"/>
      <c r="V39" s="136"/>
      <c r="W39" s="136"/>
      <c r="X39" s="134"/>
      <c r="Y39" s="134"/>
      <c r="Z39" s="136"/>
    </row>
    <row r="40" spans="1:26" ht="30" customHeight="1">
      <c r="A40" s="4" t="s">
        <v>197</v>
      </c>
      <c r="B40"/>
      <c r="C40" s="175">
        <v>0</v>
      </c>
      <c r="D40" s="187"/>
      <c r="E40" s="175">
        <v>0</v>
      </c>
      <c r="F40" s="187"/>
      <c r="G40" s="175">
        <v>0</v>
      </c>
      <c r="H40" s="187"/>
      <c r="I40" s="156">
        <f t="shared" si="2"/>
        <v>0</v>
      </c>
      <c r="J40" s="187"/>
      <c r="K40" s="175">
        <v>294771</v>
      </c>
      <c r="L40" s="187"/>
      <c r="M40" s="175">
        <v>240248566065</v>
      </c>
      <c r="N40" s="187"/>
      <c r="O40" s="175">
        <v>230726957104</v>
      </c>
      <c r="P40" s="187"/>
      <c r="Q40" s="156">
        <f t="shared" si="3"/>
        <v>9521608961</v>
      </c>
      <c r="S40" s="134"/>
      <c r="T40" s="135"/>
      <c r="U40" s="136"/>
      <c r="V40" s="136"/>
      <c r="W40" s="136"/>
      <c r="X40" s="134"/>
      <c r="Y40" s="134"/>
      <c r="Z40" s="136"/>
    </row>
    <row r="41" spans="1:26" ht="30" customHeight="1">
      <c r="A41" s="4" t="s">
        <v>45</v>
      </c>
      <c r="B41"/>
      <c r="C41" s="175">
        <v>0</v>
      </c>
      <c r="D41" s="187"/>
      <c r="E41" s="175">
        <v>0</v>
      </c>
      <c r="F41" s="187"/>
      <c r="G41" s="175">
        <v>0</v>
      </c>
      <c r="H41" s="187"/>
      <c r="I41" s="156">
        <f t="shared" si="2"/>
        <v>0</v>
      </c>
      <c r="J41" s="187"/>
      <c r="K41" s="175">
        <v>49642</v>
      </c>
      <c r="L41" s="187"/>
      <c r="M41" s="175">
        <v>31191287469</v>
      </c>
      <c r="N41" s="187"/>
      <c r="O41" s="175">
        <v>29047067538</v>
      </c>
      <c r="P41" s="187"/>
      <c r="Q41" s="156">
        <f t="shared" si="3"/>
        <v>2144219931</v>
      </c>
      <c r="S41" s="134"/>
      <c r="T41" s="135"/>
      <c r="U41" s="134"/>
      <c r="V41" s="136"/>
      <c r="W41" s="136"/>
      <c r="X41" s="136"/>
      <c r="Y41" s="136"/>
      <c r="Z41" s="136"/>
    </row>
    <row r="42" spans="1:26" ht="30" customHeight="1">
      <c r="A42" s="4" t="s">
        <v>106</v>
      </c>
      <c r="B42"/>
      <c r="C42" s="175">
        <v>0</v>
      </c>
      <c r="D42" s="187"/>
      <c r="E42" s="175">
        <v>0</v>
      </c>
      <c r="F42" s="187"/>
      <c r="G42" s="175">
        <v>0</v>
      </c>
      <c r="H42" s="187"/>
      <c r="I42" s="175">
        <f t="shared" si="2"/>
        <v>0</v>
      </c>
      <c r="J42" s="187"/>
      <c r="K42" s="175">
        <v>94158</v>
      </c>
      <c r="L42" s="187"/>
      <c r="M42" s="175">
        <v>75487979420</v>
      </c>
      <c r="N42" s="187"/>
      <c r="O42" s="175">
        <v>73597814178</v>
      </c>
      <c r="P42" s="187"/>
      <c r="Q42" s="156">
        <f t="shared" si="3"/>
        <v>1890165242</v>
      </c>
      <c r="S42" s="134"/>
      <c r="T42" s="135"/>
      <c r="U42" s="136"/>
      <c r="V42" s="136"/>
      <c r="W42" s="136"/>
      <c r="X42" s="136"/>
      <c r="Y42" s="136"/>
      <c r="Z42" s="136"/>
    </row>
    <row r="43" spans="1:26" ht="30" customHeight="1">
      <c r="A43" s="4" t="s">
        <v>227</v>
      </c>
      <c r="B43"/>
      <c r="C43" s="175">
        <v>0</v>
      </c>
      <c r="D43" s="187"/>
      <c r="E43" s="175">
        <v>0</v>
      </c>
      <c r="F43" s="187"/>
      <c r="G43" s="175">
        <v>0</v>
      </c>
      <c r="H43" s="187"/>
      <c r="I43" s="175">
        <f t="shared" si="2"/>
        <v>0</v>
      </c>
      <c r="J43" s="187"/>
      <c r="K43" s="175">
        <v>20701</v>
      </c>
      <c r="L43" s="187"/>
      <c r="M43" s="175">
        <v>19692189586</v>
      </c>
      <c r="N43" s="187"/>
      <c r="O43" s="175">
        <v>19697576130</v>
      </c>
      <c r="P43" s="187"/>
      <c r="Q43" s="156">
        <f t="shared" si="3"/>
        <v>-5386544</v>
      </c>
      <c r="S43" s="134"/>
      <c r="T43" s="135"/>
      <c r="U43" s="136"/>
      <c r="V43" s="136"/>
      <c r="W43" s="136"/>
      <c r="X43" s="136"/>
      <c r="Y43" s="134"/>
      <c r="Z43" s="136"/>
    </row>
    <row r="44" spans="1:26" ht="30" customHeight="1">
      <c r="A44" s="4" t="s">
        <v>47</v>
      </c>
      <c r="B44"/>
      <c r="C44" s="175">
        <v>0</v>
      </c>
      <c r="D44" s="187"/>
      <c r="E44" s="175">
        <v>0</v>
      </c>
      <c r="F44" s="187"/>
      <c r="G44" s="175">
        <v>0</v>
      </c>
      <c r="H44" s="187"/>
      <c r="I44" s="156">
        <f>E44-G44</f>
        <v>0</v>
      </c>
      <c r="J44" s="187"/>
      <c r="K44" s="175">
        <v>500000</v>
      </c>
      <c r="L44" s="187"/>
      <c r="M44" s="175">
        <v>499921875000</v>
      </c>
      <c r="N44" s="187"/>
      <c r="O44" s="175">
        <v>548900493750</v>
      </c>
      <c r="P44" s="187"/>
      <c r="Q44" s="156">
        <f t="shared" si="3"/>
        <v>-48978618750</v>
      </c>
      <c r="S44" s="134"/>
      <c r="T44" s="135"/>
      <c r="U44" s="136"/>
      <c r="V44" s="136"/>
      <c r="W44" s="136"/>
      <c r="X44" s="136"/>
      <c r="Y44" s="134"/>
      <c r="Z44" s="136"/>
    </row>
    <row r="45" spans="1:26" ht="30" customHeight="1">
      <c r="A45" s="4" t="s">
        <v>271</v>
      </c>
      <c r="B45"/>
      <c r="C45" s="175">
        <v>0</v>
      </c>
      <c r="D45" s="187"/>
      <c r="E45" s="175">
        <v>0</v>
      </c>
      <c r="F45" s="187"/>
      <c r="G45" s="175">
        <v>0</v>
      </c>
      <c r="H45" s="187"/>
      <c r="I45" s="156">
        <f t="shared" si="2"/>
        <v>0</v>
      </c>
      <c r="J45" s="187"/>
      <c r="K45" s="175">
        <v>20</v>
      </c>
      <c r="L45" s="187"/>
      <c r="M45" s="175">
        <v>17370856</v>
      </c>
      <c r="N45" s="187"/>
      <c r="O45" s="175">
        <v>19000653</v>
      </c>
      <c r="P45" s="187"/>
      <c r="Q45" s="156">
        <f t="shared" si="3"/>
        <v>-1629797</v>
      </c>
      <c r="S45" s="134"/>
      <c r="T45" s="135"/>
      <c r="U45" s="136"/>
      <c r="V45" s="136"/>
      <c r="W45" s="136"/>
      <c r="X45" s="136"/>
      <c r="Y45" s="134"/>
      <c r="Z45" s="136"/>
    </row>
    <row r="46" spans="1:26" ht="30" customHeight="1">
      <c r="A46" s="4" t="s">
        <v>52</v>
      </c>
      <c r="B46"/>
      <c r="C46" s="175">
        <v>0</v>
      </c>
      <c r="D46" s="187"/>
      <c r="E46" s="175">
        <v>0</v>
      </c>
      <c r="F46" s="187"/>
      <c r="G46" s="175">
        <v>0</v>
      </c>
      <c r="H46" s="187"/>
      <c r="I46" s="175">
        <f t="shared" si="2"/>
        <v>0</v>
      </c>
      <c r="J46" s="187"/>
      <c r="K46" s="175">
        <v>430000</v>
      </c>
      <c r="L46" s="187"/>
      <c r="M46" s="175">
        <v>430000000000</v>
      </c>
      <c r="N46" s="175">
        <v>430000000000</v>
      </c>
      <c r="O46" s="175">
        <v>422183465375</v>
      </c>
      <c r="P46" s="187"/>
      <c r="Q46" s="156">
        <f t="shared" si="3"/>
        <v>7816534625</v>
      </c>
      <c r="S46" s="134"/>
      <c r="T46" s="135"/>
      <c r="U46" s="136"/>
      <c r="V46" s="136"/>
      <c r="W46" s="136"/>
      <c r="X46" s="136"/>
      <c r="Y46" s="136"/>
      <c r="Z46" s="136"/>
    </row>
    <row r="47" spans="1:26" ht="30" customHeight="1">
      <c r="A47" s="4" t="s">
        <v>42</v>
      </c>
      <c r="B47"/>
      <c r="C47" s="175">
        <v>328</v>
      </c>
      <c r="D47" s="187"/>
      <c r="E47" s="175">
        <v>247595116</v>
      </c>
      <c r="F47" s="187"/>
      <c r="G47" s="175">
        <v>219225547</v>
      </c>
      <c r="H47" s="187"/>
      <c r="I47" s="156">
        <f t="shared" si="2"/>
        <v>28369569</v>
      </c>
      <c r="J47" s="187"/>
      <c r="K47" s="175">
        <v>22338</v>
      </c>
      <c r="L47" s="187"/>
      <c r="M47" s="175">
        <v>16503063570</v>
      </c>
      <c r="N47" s="187"/>
      <c r="O47" s="175">
        <v>14930061761</v>
      </c>
      <c r="P47" s="187"/>
      <c r="Q47" s="156">
        <f t="shared" si="3"/>
        <v>1573001809</v>
      </c>
      <c r="S47" s="134"/>
      <c r="T47" s="135"/>
      <c r="U47" s="136"/>
      <c r="V47" s="136"/>
      <c r="W47" s="136"/>
      <c r="X47" s="136"/>
      <c r="Y47" s="136"/>
      <c r="Z47" s="136"/>
    </row>
    <row r="48" spans="1:26" ht="30" customHeight="1">
      <c r="A48" s="4" t="s">
        <v>36</v>
      </c>
      <c r="B48"/>
      <c r="C48" s="175">
        <v>0</v>
      </c>
      <c r="D48" s="187"/>
      <c r="E48" s="175">
        <v>0</v>
      </c>
      <c r="F48" s="187"/>
      <c r="G48" s="175">
        <v>0</v>
      </c>
      <c r="H48" s="187"/>
      <c r="I48" s="156">
        <f t="shared" si="2"/>
        <v>0</v>
      </c>
      <c r="J48" s="187"/>
      <c r="K48" s="175">
        <v>153086</v>
      </c>
      <c r="L48" s="187"/>
      <c r="M48" s="175">
        <v>99032541673</v>
      </c>
      <c r="N48" s="187"/>
      <c r="O48" s="175">
        <v>93917938106</v>
      </c>
      <c r="P48" s="187"/>
      <c r="Q48" s="156">
        <f t="shared" si="3"/>
        <v>5114603567</v>
      </c>
      <c r="S48" s="134"/>
      <c r="T48" s="135"/>
      <c r="U48" s="134"/>
      <c r="V48" s="136"/>
      <c r="W48" s="136"/>
      <c r="X48" s="136"/>
      <c r="Y48" s="136"/>
      <c r="Z48" s="136"/>
    </row>
    <row r="49" spans="1:26" ht="30" customHeight="1">
      <c r="A49" s="4" t="s">
        <v>40</v>
      </c>
      <c r="B49"/>
      <c r="C49" s="175">
        <v>0</v>
      </c>
      <c r="D49" s="187"/>
      <c r="E49" s="175">
        <v>0</v>
      </c>
      <c r="F49" s="187"/>
      <c r="G49" s="175">
        <v>0</v>
      </c>
      <c r="H49" s="187"/>
      <c r="I49" s="156">
        <f t="shared" si="2"/>
        <v>0</v>
      </c>
      <c r="J49" s="187"/>
      <c r="K49" s="175">
        <v>73320</v>
      </c>
      <c r="L49" s="187"/>
      <c r="M49" s="175">
        <v>43391406438</v>
      </c>
      <c r="N49" s="187"/>
      <c r="O49" s="175">
        <v>41701736133</v>
      </c>
      <c r="P49" s="187"/>
      <c r="Q49" s="156">
        <f t="shared" si="3"/>
        <v>1689670305</v>
      </c>
      <c r="S49" s="134"/>
      <c r="T49" s="135"/>
      <c r="U49" s="136"/>
      <c r="V49" s="136"/>
      <c r="W49" s="136"/>
      <c r="X49" s="136"/>
      <c r="Y49" s="136"/>
      <c r="Z49" s="136"/>
    </row>
    <row r="50" spans="1:26" ht="30" customHeight="1">
      <c r="A50" s="4" t="s">
        <v>63</v>
      </c>
      <c r="B50"/>
      <c r="C50" s="175">
        <v>0</v>
      </c>
      <c r="D50" s="187"/>
      <c r="E50" s="175">
        <v>0</v>
      </c>
      <c r="F50" s="187"/>
      <c r="G50" s="175">
        <v>0</v>
      </c>
      <c r="H50" s="187"/>
      <c r="I50" s="156">
        <f t="shared" si="2"/>
        <v>0</v>
      </c>
      <c r="J50" s="187"/>
      <c r="K50" s="175">
        <v>252398</v>
      </c>
      <c r="L50" s="187"/>
      <c r="M50" s="175">
        <v>153142544163</v>
      </c>
      <c r="N50" s="187"/>
      <c r="O50" s="175">
        <v>148460180211</v>
      </c>
      <c r="P50" s="187"/>
      <c r="Q50" s="156">
        <f t="shared" si="3"/>
        <v>4682363952</v>
      </c>
      <c r="S50" s="134"/>
      <c r="T50" s="135"/>
      <c r="U50" s="136"/>
      <c r="V50" s="136"/>
      <c r="W50" s="136"/>
      <c r="X50" s="136"/>
      <c r="Y50" s="136"/>
      <c r="Z50" s="136"/>
    </row>
    <row r="51" spans="1:26" ht="30" customHeight="1">
      <c r="A51" s="4" t="s">
        <v>169</v>
      </c>
      <c r="B51"/>
      <c r="C51" s="175">
        <v>0</v>
      </c>
      <c r="D51" s="187"/>
      <c r="E51" s="175">
        <v>0</v>
      </c>
      <c r="F51" s="187"/>
      <c r="G51" s="175">
        <v>0</v>
      </c>
      <c r="H51" s="187"/>
      <c r="I51" s="156">
        <f t="shared" si="2"/>
        <v>0</v>
      </c>
      <c r="J51" s="187"/>
      <c r="K51" s="175">
        <v>370205</v>
      </c>
      <c r="L51" s="187"/>
      <c r="M51" s="175">
        <v>282066047448</v>
      </c>
      <c r="N51" s="187"/>
      <c r="O51" s="175">
        <v>269509686470</v>
      </c>
      <c r="P51" s="187"/>
      <c r="Q51" s="156">
        <f t="shared" si="3"/>
        <v>12556360978</v>
      </c>
      <c r="S51" s="392"/>
      <c r="T51" s="392"/>
      <c r="U51" s="132"/>
      <c r="V51" s="136"/>
      <c r="W51" s="136"/>
      <c r="X51" s="136"/>
      <c r="Y51" s="136"/>
      <c r="Z51" s="136"/>
    </row>
    <row r="52" spans="1:26" ht="30" customHeight="1">
      <c r="A52" s="4" t="s">
        <v>144</v>
      </c>
      <c r="B52"/>
      <c r="C52" s="175">
        <v>0</v>
      </c>
      <c r="D52" s="187"/>
      <c r="E52" s="175">
        <v>0</v>
      </c>
      <c r="F52" s="187"/>
      <c r="G52" s="175">
        <v>0</v>
      </c>
      <c r="H52" s="187"/>
      <c r="I52" s="156">
        <f t="shared" si="2"/>
        <v>0</v>
      </c>
      <c r="J52" s="187"/>
      <c r="K52" s="175">
        <v>78458</v>
      </c>
      <c r="L52" s="187"/>
      <c r="M52" s="175">
        <v>46375281585</v>
      </c>
      <c r="N52" s="187"/>
      <c r="O52" s="175">
        <v>44005900205</v>
      </c>
      <c r="P52" s="187"/>
      <c r="Q52" s="156">
        <f t="shared" si="3"/>
        <v>2369381380</v>
      </c>
    </row>
    <row r="53" spans="1:26" ht="30" customHeight="1">
      <c r="A53" s="4" t="s">
        <v>175</v>
      </c>
      <c r="B53"/>
      <c r="C53" s="175">
        <v>0</v>
      </c>
      <c r="D53" s="187"/>
      <c r="E53" s="175">
        <v>0</v>
      </c>
      <c r="F53" s="187"/>
      <c r="G53" s="175">
        <v>0</v>
      </c>
      <c r="H53" s="187"/>
      <c r="I53" s="175">
        <f t="shared" si="2"/>
        <v>0</v>
      </c>
      <c r="J53" s="187"/>
      <c r="K53" s="175">
        <v>5000</v>
      </c>
      <c r="L53" s="187"/>
      <c r="M53" s="175">
        <v>4774134532</v>
      </c>
      <c r="N53" s="187"/>
      <c r="O53" s="175">
        <v>4706046874</v>
      </c>
      <c r="P53" s="187"/>
      <c r="Q53" s="156">
        <f t="shared" si="3"/>
        <v>68087658</v>
      </c>
    </row>
    <row r="54" spans="1:26" s="37" customFormat="1" ht="30" customHeight="1">
      <c r="A54" s="4" t="s">
        <v>220</v>
      </c>
      <c r="C54" s="175">
        <v>0</v>
      </c>
      <c r="E54" s="175">
        <v>0</v>
      </c>
      <c r="G54" s="175">
        <v>0</v>
      </c>
      <c r="I54" s="175">
        <f t="shared" si="2"/>
        <v>0</v>
      </c>
      <c r="J54" s="175"/>
      <c r="K54" s="175">
        <v>50000</v>
      </c>
      <c r="L54" s="175"/>
      <c r="M54" s="175">
        <v>28756286980</v>
      </c>
      <c r="N54" s="175"/>
      <c r="O54" s="175">
        <v>28555174687</v>
      </c>
      <c r="P54" s="175"/>
      <c r="Q54" s="156">
        <f t="shared" si="3"/>
        <v>201112293</v>
      </c>
    </row>
    <row r="55" spans="1:26" ht="30" customHeight="1">
      <c r="A55" s="4" t="s">
        <v>58</v>
      </c>
      <c r="B55"/>
      <c r="C55" s="175">
        <v>0</v>
      </c>
      <c r="D55" s="187"/>
      <c r="E55" s="175">
        <v>0</v>
      </c>
      <c r="F55" s="187"/>
      <c r="G55" s="175">
        <v>0</v>
      </c>
      <c r="H55" s="187"/>
      <c r="I55" s="175">
        <f t="shared" si="2"/>
        <v>0</v>
      </c>
      <c r="J55" s="187"/>
      <c r="K55" s="175">
        <v>65000</v>
      </c>
      <c r="L55" s="187"/>
      <c r="M55" s="175">
        <v>60419047063</v>
      </c>
      <c r="N55" s="187"/>
      <c r="O55" s="175">
        <v>60114102344</v>
      </c>
      <c r="P55" s="187"/>
      <c r="Q55" s="156">
        <f t="shared" si="3"/>
        <v>304944719</v>
      </c>
    </row>
    <row r="56" spans="1:26" ht="30" customHeight="1" thickBot="1">
      <c r="A56" s="11" t="s">
        <v>12</v>
      </c>
      <c r="B56"/>
      <c r="C56" s="167">
        <f>SUM(C7:C55)</f>
        <v>39429856</v>
      </c>
      <c r="D56" s="318"/>
      <c r="E56" s="167">
        <f>SUM(E7:E55)</f>
        <v>593396729741</v>
      </c>
      <c r="F56" s="318"/>
      <c r="G56" s="167">
        <f>SUM(G7:G55)</f>
        <v>550069346476</v>
      </c>
      <c r="H56" s="318"/>
      <c r="I56" s="233">
        <f>SUM(I7:I55)</f>
        <v>43327383265</v>
      </c>
      <c r="J56" s="318"/>
      <c r="K56" s="167">
        <f>SUM(K7:K55)</f>
        <v>83665271</v>
      </c>
      <c r="L56" s="318"/>
      <c r="M56" s="167">
        <f>SUM(M7:M55)</f>
        <v>3577890395570</v>
      </c>
      <c r="N56" s="318"/>
      <c r="O56" s="167">
        <f>SUM(O7:O55)</f>
        <v>3490808835645</v>
      </c>
      <c r="P56" s="318"/>
      <c r="Q56" s="233">
        <f>SUM(Q7:Q55)</f>
        <v>87081559925</v>
      </c>
    </row>
    <row r="57" spans="1:26" ht="30" customHeight="1" thickTop="1"/>
    <row r="62" spans="1:26" ht="30" customHeight="1">
      <c r="V62" s="96"/>
    </row>
    <row r="63" spans="1:26" ht="30" customHeight="1">
      <c r="V63" s="96"/>
    </row>
    <row r="64" spans="1:26" ht="30" customHeight="1">
      <c r="V64" s="96"/>
    </row>
    <row r="65" spans="22:22" ht="30" customHeight="1">
      <c r="V65" s="96"/>
    </row>
    <row r="66" spans="22:22" ht="30" customHeight="1">
      <c r="V66" s="96"/>
    </row>
    <row r="67" spans="22:22" ht="30" customHeight="1">
      <c r="V67" s="96"/>
    </row>
    <row r="68" spans="22:22" ht="30" customHeight="1">
      <c r="V68" s="96"/>
    </row>
  </sheetData>
  <mergeCells count="9">
    <mergeCell ref="S6:U6"/>
    <mergeCell ref="S51:T51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6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60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31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90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/>
      <c r="O1"/>
      <c r="P1" s="34"/>
      <c r="Q1" s="34"/>
    </row>
    <row r="2" spans="1:17" s="12" customFormat="1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/>
      <c r="O2"/>
      <c r="P2" s="34"/>
      <c r="Q2" s="34"/>
    </row>
    <row r="3" spans="1:17" s="12" customFormat="1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P3" s="98"/>
      <c r="Q3" s="98"/>
    </row>
    <row r="4" spans="1:17" s="13" customFormat="1" ht="30" customHeight="1">
      <c r="A4" s="338" t="s">
        <v>130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12"/>
      <c r="O4" s="12"/>
      <c r="P4" s="98"/>
      <c r="Q4" s="98"/>
    </row>
    <row r="5" spans="1:17" s="12" customFormat="1" ht="25.5" customHeight="1">
      <c r="A5" s="340" t="s">
        <v>88</v>
      </c>
      <c r="C5" s="340" t="s">
        <v>98</v>
      </c>
      <c r="D5" s="340"/>
      <c r="E5" s="340"/>
      <c r="F5" s="340"/>
      <c r="G5" s="340"/>
      <c r="I5" s="340" t="str">
        <f>'درآمد سرمایه گذاری در سهام'!$M$5</f>
        <v>از ابتدای سال مالی تا پایان ماه</v>
      </c>
      <c r="J5" s="340"/>
      <c r="K5" s="340"/>
      <c r="L5" s="340"/>
      <c r="M5" s="340"/>
      <c r="N5" s="137"/>
      <c r="P5" s="98"/>
      <c r="Q5" s="98"/>
    </row>
    <row r="6" spans="1:17" s="12" customFormat="1" ht="24" customHeight="1">
      <c r="A6" s="340"/>
      <c r="C6" s="6" t="s">
        <v>127</v>
      </c>
      <c r="D6" s="26"/>
      <c r="E6" s="227" t="s">
        <v>123</v>
      </c>
      <c r="F6" s="26"/>
      <c r="G6" s="61" t="s">
        <v>128</v>
      </c>
      <c r="I6" s="6" t="s">
        <v>127</v>
      </c>
      <c r="J6" s="26"/>
      <c r="K6" s="191" t="s">
        <v>123</v>
      </c>
      <c r="L6" s="26"/>
      <c r="M6" s="61" t="s">
        <v>128</v>
      </c>
      <c r="N6" s="138"/>
      <c r="O6" s="13"/>
      <c r="P6" s="117"/>
      <c r="Q6" s="117"/>
    </row>
    <row r="7" spans="1:17" s="12" customFormat="1" ht="30" customHeight="1">
      <c r="A7" s="3" t="s">
        <v>76</v>
      </c>
      <c r="B7"/>
      <c r="C7" s="175">
        <v>7958</v>
      </c>
      <c r="D7" s="187"/>
      <c r="E7" s="228">
        <v>0</v>
      </c>
      <c r="F7" s="193"/>
      <c r="G7" s="194">
        <f t="shared" ref="G7:G18" si="0">C7-E7</f>
        <v>7958</v>
      </c>
      <c r="H7" s="193"/>
      <c r="I7" s="175">
        <v>182254</v>
      </c>
      <c r="J7" s="193"/>
      <c r="K7" s="192">
        <v>0</v>
      </c>
      <c r="L7" s="187"/>
      <c r="M7" s="176">
        <f>I7+K7</f>
        <v>182254</v>
      </c>
      <c r="N7" s="137"/>
      <c r="P7" s="98"/>
      <c r="Q7" s="98"/>
    </row>
    <row r="8" spans="1:17" s="12" customFormat="1" ht="30" customHeight="1">
      <c r="A8" s="4" t="s">
        <v>180</v>
      </c>
      <c r="B8"/>
      <c r="C8" s="175">
        <v>45645</v>
      </c>
      <c r="D8" s="187"/>
      <c r="E8" s="229">
        <v>0</v>
      </c>
      <c r="F8" s="193"/>
      <c r="G8" s="194">
        <f t="shared" si="0"/>
        <v>45645</v>
      </c>
      <c r="H8" s="193"/>
      <c r="I8" s="175">
        <v>139613</v>
      </c>
      <c r="J8" s="193"/>
      <c r="K8" s="194">
        <v>0</v>
      </c>
      <c r="L8" s="187"/>
      <c r="M8" s="175">
        <f t="shared" ref="M8:M58" si="1">I8+K8</f>
        <v>139613</v>
      </c>
      <c r="N8" s="137"/>
      <c r="P8" s="98"/>
      <c r="Q8" s="98"/>
    </row>
    <row r="9" spans="1:17" s="12" customFormat="1" ht="30" customHeight="1">
      <c r="A9" s="4" t="s">
        <v>77</v>
      </c>
      <c r="B9"/>
      <c r="C9" s="175">
        <v>2806639689</v>
      </c>
      <c r="D9" s="187"/>
      <c r="E9" s="229">
        <v>0</v>
      </c>
      <c r="F9" s="193"/>
      <c r="G9" s="194">
        <f t="shared" si="0"/>
        <v>2806639689</v>
      </c>
      <c r="H9" s="193"/>
      <c r="I9" s="175">
        <v>14026948434</v>
      </c>
      <c r="J9" s="193"/>
      <c r="K9" s="194">
        <v>0</v>
      </c>
      <c r="L9" s="187"/>
      <c r="M9" s="175">
        <f t="shared" si="1"/>
        <v>14026948434</v>
      </c>
      <c r="N9" s="137"/>
      <c r="P9" s="98"/>
      <c r="Q9" s="98"/>
    </row>
    <row r="10" spans="1:17" s="12" customFormat="1" ht="30" customHeight="1">
      <c r="A10" s="4" t="s">
        <v>224</v>
      </c>
      <c r="B10"/>
      <c r="C10" s="175">
        <v>7648</v>
      </c>
      <c r="D10" s="187"/>
      <c r="E10" s="229">
        <v>0</v>
      </c>
      <c r="F10" s="193"/>
      <c r="G10" s="194">
        <f t="shared" si="0"/>
        <v>7648</v>
      </c>
      <c r="H10" s="193"/>
      <c r="I10" s="175">
        <v>44644</v>
      </c>
      <c r="J10" s="193"/>
      <c r="K10" s="194">
        <v>0</v>
      </c>
      <c r="L10" s="187"/>
      <c r="M10" s="175">
        <f t="shared" si="1"/>
        <v>44644</v>
      </c>
      <c r="N10" s="137"/>
      <c r="P10" s="98"/>
      <c r="Q10" s="98"/>
    </row>
    <row r="11" spans="1:17" s="12" customFormat="1" ht="30" customHeight="1">
      <c r="A11" s="4" t="s">
        <v>79</v>
      </c>
      <c r="B11"/>
      <c r="C11" s="175">
        <v>0</v>
      </c>
      <c r="D11" s="187"/>
      <c r="E11" s="229">
        <v>0</v>
      </c>
      <c r="F11" s="193"/>
      <c r="G11" s="194">
        <f t="shared" si="0"/>
        <v>0</v>
      </c>
      <c r="H11" s="193"/>
      <c r="I11" s="175">
        <v>200482</v>
      </c>
      <c r="J11" s="193"/>
      <c r="K11" s="194">
        <v>0</v>
      </c>
      <c r="L11" s="187"/>
      <c r="M11" s="175">
        <f t="shared" si="1"/>
        <v>200482</v>
      </c>
      <c r="N11" s="137"/>
      <c r="P11" s="98"/>
      <c r="Q11" s="98"/>
    </row>
    <row r="12" spans="1:17" s="12" customFormat="1" ht="30" customHeight="1">
      <c r="A12" s="4" t="s">
        <v>80</v>
      </c>
      <c r="B12"/>
      <c r="C12" s="175">
        <v>31775</v>
      </c>
      <c r="D12" s="187"/>
      <c r="E12" s="229">
        <v>0</v>
      </c>
      <c r="F12" s="193"/>
      <c r="G12" s="194">
        <f t="shared" si="0"/>
        <v>31775</v>
      </c>
      <c r="H12" s="193"/>
      <c r="I12" s="175">
        <v>188022</v>
      </c>
      <c r="J12" s="193"/>
      <c r="K12" s="194">
        <v>0</v>
      </c>
      <c r="L12" s="187"/>
      <c r="M12" s="175">
        <f t="shared" si="1"/>
        <v>188022</v>
      </c>
      <c r="N12" s="137"/>
      <c r="P12" s="98"/>
      <c r="Q12" s="98"/>
    </row>
    <row r="13" spans="1:17" s="12" customFormat="1" ht="30" customHeight="1">
      <c r="A13" s="4" t="s">
        <v>81</v>
      </c>
      <c r="B13"/>
      <c r="C13" s="175">
        <v>0</v>
      </c>
      <c r="D13" s="187"/>
      <c r="E13" s="229">
        <v>0</v>
      </c>
      <c r="F13" s="193"/>
      <c r="G13" s="194">
        <f t="shared" si="0"/>
        <v>0</v>
      </c>
      <c r="H13" s="193"/>
      <c r="I13" s="175">
        <v>39311</v>
      </c>
      <c r="J13" s="193"/>
      <c r="K13" s="194">
        <v>0</v>
      </c>
      <c r="L13" s="187"/>
      <c r="M13" s="175">
        <f t="shared" si="1"/>
        <v>39311</v>
      </c>
      <c r="N13" s="137"/>
      <c r="P13" s="98"/>
      <c r="Q13" s="98"/>
    </row>
    <row r="14" spans="1:17" s="12" customFormat="1" ht="30" customHeight="1">
      <c r="A14" s="4" t="s">
        <v>82</v>
      </c>
      <c r="B14"/>
      <c r="C14" s="175">
        <v>83898</v>
      </c>
      <c r="D14" s="187"/>
      <c r="E14" s="229">
        <v>0</v>
      </c>
      <c r="F14" s="193"/>
      <c r="G14" s="194">
        <f t="shared" si="0"/>
        <v>83898</v>
      </c>
      <c r="H14" s="193"/>
      <c r="I14" s="175">
        <v>489589</v>
      </c>
      <c r="J14" s="193"/>
      <c r="K14" s="194">
        <v>0</v>
      </c>
      <c r="L14" s="187"/>
      <c r="M14" s="175">
        <f t="shared" si="1"/>
        <v>489589</v>
      </c>
      <c r="N14" s="137"/>
      <c r="P14" s="98"/>
      <c r="Q14" s="98"/>
    </row>
    <row r="15" spans="1:17" s="12" customFormat="1" ht="30" customHeight="1">
      <c r="A15" s="4" t="s">
        <v>83</v>
      </c>
      <c r="B15"/>
      <c r="C15" s="175">
        <v>10028</v>
      </c>
      <c r="D15" s="187"/>
      <c r="E15" s="229">
        <v>0</v>
      </c>
      <c r="F15" s="193"/>
      <c r="G15" s="194">
        <f t="shared" si="0"/>
        <v>10028</v>
      </c>
      <c r="H15" s="193"/>
      <c r="I15" s="175">
        <v>58370</v>
      </c>
      <c r="J15" s="193"/>
      <c r="K15" s="194">
        <v>0</v>
      </c>
      <c r="L15" s="187"/>
      <c r="M15" s="175">
        <f t="shared" si="1"/>
        <v>58370</v>
      </c>
      <c r="N15" s="137"/>
      <c r="P15" s="98"/>
      <c r="Q15" s="98"/>
    </row>
    <row r="16" spans="1:17" s="12" customFormat="1" ht="30" customHeight="1">
      <c r="A16" s="4" t="s">
        <v>84</v>
      </c>
      <c r="B16"/>
      <c r="C16" s="175">
        <v>0</v>
      </c>
      <c r="D16" s="187"/>
      <c r="E16" s="229">
        <v>0</v>
      </c>
      <c r="F16" s="193"/>
      <c r="G16" s="194">
        <f t="shared" si="0"/>
        <v>0</v>
      </c>
      <c r="H16" s="193"/>
      <c r="I16" s="175">
        <v>149693</v>
      </c>
      <c r="J16" s="193"/>
      <c r="K16" s="194">
        <v>0</v>
      </c>
      <c r="L16" s="187"/>
      <c r="M16" s="175">
        <f t="shared" si="1"/>
        <v>149693</v>
      </c>
      <c r="N16" s="137"/>
      <c r="P16" s="98"/>
      <c r="Q16" s="98"/>
    </row>
    <row r="17" spans="1:17" s="12" customFormat="1" ht="30" customHeight="1">
      <c r="A17" s="4" t="s">
        <v>85</v>
      </c>
      <c r="B17"/>
      <c r="C17" s="175">
        <v>32799</v>
      </c>
      <c r="D17" s="187"/>
      <c r="E17" s="229">
        <v>0</v>
      </c>
      <c r="F17" s="187"/>
      <c r="G17" s="194">
        <f t="shared" si="0"/>
        <v>32799</v>
      </c>
      <c r="H17" s="187"/>
      <c r="I17" s="175">
        <v>205552</v>
      </c>
      <c r="J17" s="187"/>
      <c r="K17" s="194">
        <v>0</v>
      </c>
      <c r="L17" s="187"/>
      <c r="M17" s="175">
        <f t="shared" si="1"/>
        <v>205552</v>
      </c>
      <c r="N17" s="137"/>
      <c r="P17" s="98"/>
      <c r="Q17" s="98"/>
    </row>
    <row r="18" spans="1:17" s="12" customFormat="1" ht="30" customHeight="1">
      <c r="A18" s="4" t="s">
        <v>86</v>
      </c>
      <c r="B18"/>
      <c r="C18" s="175">
        <v>42797</v>
      </c>
      <c r="D18" s="187"/>
      <c r="E18" s="229">
        <v>0</v>
      </c>
      <c r="F18" s="187"/>
      <c r="G18" s="194">
        <f t="shared" si="0"/>
        <v>42797</v>
      </c>
      <c r="H18" s="187"/>
      <c r="I18" s="175">
        <v>250584</v>
      </c>
      <c r="J18" s="187"/>
      <c r="K18" s="194">
        <v>0</v>
      </c>
      <c r="L18" s="187"/>
      <c r="M18" s="175">
        <f t="shared" si="1"/>
        <v>250584</v>
      </c>
      <c r="N18" s="137"/>
      <c r="P18" s="98"/>
      <c r="Q18" s="98"/>
    </row>
    <row r="19" spans="1:17" s="12" customFormat="1" ht="30" customHeight="1">
      <c r="A19" s="4" t="s">
        <v>181</v>
      </c>
      <c r="B19"/>
      <c r="C19" s="175">
        <v>0</v>
      </c>
      <c r="D19" s="187"/>
      <c r="E19" s="229">
        <v>0</v>
      </c>
      <c r="F19" s="187"/>
      <c r="G19" s="194">
        <f>C19-E19</f>
        <v>0</v>
      </c>
      <c r="H19" s="187"/>
      <c r="I19" s="175">
        <v>4974058975</v>
      </c>
      <c r="J19" s="187"/>
      <c r="K19" s="194">
        <v>0</v>
      </c>
      <c r="L19" s="187"/>
      <c r="M19" s="175">
        <f t="shared" si="1"/>
        <v>4974058975</v>
      </c>
      <c r="N19" s="137"/>
      <c r="P19" s="98"/>
      <c r="Q19" s="98"/>
    </row>
    <row r="20" spans="1:17" s="12" customFormat="1" ht="30" customHeight="1">
      <c r="A20" s="4" t="s">
        <v>182</v>
      </c>
      <c r="B20"/>
      <c r="C20" s="175">
        <v>55977</v>
      </c>
      <c r="D20" s="187"/>
      <c r="E20" s="229">
        <v>0</v>
      </c>
      <c r="F20" s="187"/>
      <c r="G20" s="194">
        <f t="shared" ref="G20:G34" si="2">C20-E20</f>
        <v>55977</v>
      </c>
      <c r="H20" s="187"/>
      <c r="I20" s="175">
        <v>284638</v>
      </c>
      <c r="J20" s="187"/>
      <c r="K20" s="194">
        <v>0</v>
      </c>
      <c r="L20" s="187"/>
      <c r="M20" s="175">
        <f t="shared" si="1"/>
        <v>284638</v>
      </c>
      <c r="N20" s="137"/>
      <c r="P20" s="98"/>
      <c r="Q20" s="98"/>
    </row>
    <row r="21" spans="1:17" s="12" customFormat="1" ht="30" customHeight="1">
      <c r="A21" s="4" t="s">
        <v>183</v>
      </c>
      <c r="B21"/>
      <c r="C21" s="175">
        <v>0</v>
      </c>
      <c r="D21" s="187"/>
      <c r="E21" s="229">
        <v>0</v>
      </c>
      <c r="F21" s="187"/>
      <c r="G21" s="194">
        <f t="shared" si="2"/>
        <v>0</v>
      </c>
      <c r="H21" s="187"/>
      <c r="I21" s="175">
        <v>4167529144</v>
      </c>
      <c r="J21" s="187"/>
      <c r="K21" s="194">
        <v>0</v>
      </c>
      <c r="L21" s="187"/>
      <c r="M21" s="175">
        <f t="shared" si="1"/>
        <v>4167529144</v>
      </c>
      <c r="N21" s="139"/>
      <c r="O21" s="22"/>
      <c r="P21" s="118"/>
      <c r="Q21" s="118"/>
    </row>
    <row r="22" spans="1:17" s="12" customFormat="1" ht="30" customHeight="1">
      <c r="A22" s="4" t="s">
        <v>184</v>
      </c>
      <c r="B22"/>
      <c r="C22" s="175">
        <v>0</v>
      </c>
      <c r="D22" s="187"/>
      <c r="E22" s="229">
        <v>0</v>
      </c>
      <c r="F22" s="187"/>
      <c r="G22" s="194">
        <f t="shared" si="2"/>
        <v>0</v>
      </c>
      <c r="H22" s="187"/>
      <c r="I22" s="175">
        <v>14879127310</v>
      </c>
      <c r="J22" s="187"/>
      <c r="K22" s="194">
        <v>0</v>
      </c>
      <c r="L22" s="187"/>
      <c r="M22" s="175">
        <f t="shared" si="1"/>
        <v>14879127310</v>
      </c>
      <c r="N22" s="140"/>
      <c r="O22"/>
      <c r="P22" s="34"/>
      <c r="Q22" s="34"/>
    </row>
    <row r="23" spans="1:17" s="12" customFormat="1" ht="30" customHeight="1">
      <c r="A23" s="4" t="s">
        <v>185</v>
      </c>
      <c r="B23"/>
      <c r="C23" s="175">
        <v>0</v>
      </c>
      <c r="D23" s="187"/>
      <c r="E23" s="229">
        <v>0</v>
      </c>
      <c r="F23" s="187"/>
      <c r="G23" s="194">
        <f t="shared" si="2"/>
        <v>0</v>
      </c>
      <c r="H23" s="187"/>
      <c r="I23" s="175">
        <v>26373333317</v>
      </c>
      <c r="J23" s="187"/>
      <c r="K23" s="194">
        <v>0</v>
      </c>
      <c r="L23" s="187"/>
      <c r="M23" s="175">
        <f t="shared" si="1"/>
        <v>26373333317</v>
      </c>
      <c r="N23" s="140"/>
      <c r="O23"/>
      <c r="P23" s="34"/>
      <c r="Q23" s="34"/>
    </row>
    <row r="24" spans="1:17" s="12" customFormat="1" ht="30" customHeight="1">
      <c r="A24" s="4" t="s">
        <v>186</v>
      </c>
      <c r="B24"/>
      <c r="C24" s="175">
        <v>0</v>
      </c>
      <c r="D24" s="187"/>
      <c r="E24" s="229">
        <v>0</v>
      </c>
      <c r="F24" s="187"/>
      <c r="G24" s="194">
        <f t="shared" si="2"/>
        <v>0</v>
      </c>
      <c r="H24" s="187"/>
      <c r="I24" s="175">
        <v>3943420568</v>
      </c>
      <c r="J24" s="187"/>
      <c r="K24" s="194">
        <v>0</v>
      </c>
      <c r="L24" s="187"/>
      <c r="M24" s="175">
        <f t="shared" si="1"/>
        <v>3943420568</v>
      </c>
      <c r="N24" s="140"/>
      <c r="O24"/>
      <c r="P24" s="34"/>
      <c r="Q24" s="34"/>
    </row>
    <row r="25" spans="1:17" s="12" customFormat="1" ht="30" customHeight="1">
      <c r="A25" s="4" t="s">
        <v>187</v>
      </c>
      <c r="B25"/>
      <c r="C25" s="175">
        <v>0</v>
      </c>
      <c r="D25" s="187"/>
      <c r="E25" s="229">
        <v>0</v>
      </c>
      <c r="F25" s="187"/>
      <c r="G25" s="194">
        <f t="shared" si="2"/>
        <v>0</v>
      </c>
      <c r="H25" s="187"/>
      <c r="I25" s="175">
        <v>10053871110</v>
      </c>
      <c r="J25" s="187"/>
      <c r="K25" s="194">
        <v>0</v>
      </c>
      <c r="L25" s="187"/>
      <c r="M25" s="175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188</v>
      </c>
      <c r="B26"/>
      <c r="C26" s="175">
        <v>0</v>
      </c>
      <c r="D26" s="187"/>
      <c r="E26" s="229">
        <v>0</v>
      </c>
      <c r="F26" s="187"/>
      <c r="G26" s="194">
        <f t="shared" si="2"/>
        <v>0</v>
      </c>
      <c r="H26" s="187"/>
      <c r="I26" s="175">
        <v>7789499355</v>
      </c>
      <c r="J26" s="187"/>
      <c r="K26" s="194">
        <v>0</v>
      </c>
      <c r="L26" s="187"/>
      <c r="M26" s="175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189</v>
      </c>
      <c r="B27"/>
      <c r="C27" s="175">
        <v>0</v>
      </c>
      <c r="D27" s="187"/>
      <c r="E27" s="229">
        <v>0</v>
      </c>
      <c r="F27" s="187"/>
      <c r="G27" s="194">
        <f t="shared" si="2"/>
        <v>0</v>
      </c>
      <c r="H27" s="187"/>
      <c r="I27" s="175">
        <v>8378017555</v>
      </c>
      <c r="J27" s="187"/>
      <c r="K27" s="194">
        <v>0</v>
      </c>
      <c r="L27" s="187"/>
      <c r="M27" s="175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190</v>
      </c>
      <c r="B28"/>
      <c r="C28" s="175">
        <v>0</v>
      </c>
      <c r="D28" s="187"/>
      <c r="E28" s="229">
        <v>0</v>
      </c>
      <c r="F28" s="187"/>
      <c r="G28" s="194">
        <f t="shared" si="2"/>
        <v>0</v>
      </c>
      <c r="H28" s="187"/>
      <c r="I28" s="175">
        <v>8576502695</v>
      </c>
      <c r="J28" s="187"/>
      <c r="K28" s="229">
        <v>-8771708</v>
      </c>
      <c r="L28" s="187"/>
      <c r="M28" s="175">
        <f t="shared" si="1"/>
        <v>8567730987</v>
      </c>
      <c r="N28"/>
      <c r="O28"/>
      <c r="P28" s="34"/>
      <c r="Q28" s="34"/>
    </row>
    <row r="29" spans="1:17" s="12" customFormat="1" ht="30" customHeight="1">
      <c r="A29" s="4" t="s">
        <v>191</v>
      </c>
      <c r="B29"/>
      <c r="C29" s="175">
        <v>0</v>
      </c>
      <c r="D29" s="187"/>
      <c r="E29" s="229">
        <v>0</v>
      </c>
      <c r="F29" s="187"/>
      <c r="G29" s="194">
        <f t="shared" si="2"/>
        <v>0</v>
      </c>
      <c r="H29" s="187"/>
      <c r="I29" s="175">
        <v>6987983305</v>
      </c>
      <c r="J29" s="187"/>
      <c r="K29" s="229">
        <v>-4338698</v>
      </c>
      <c r="L29" s="187"/>
      <c r="M29" s="175">
        <f t="shared" si="1"/>
        <v>6983644607</v>
      </c>
      <c r="N29"/>
      <c r="O29"/>
      <c r="P29" s="34"/>
      <c r="Q29" s="34"/>
    </row>
    <row r="30" spans="1:17" s="12" customFormat="1" ht="30" customHeight="1">
      <c r="A30" s="4" t="s">
        <v>280</v>
      </c>
      <c r="B30"/>
      <c r="C30" s="175">
        <v>2026413</v>
      </c>
      <c r="D30" s="187"/>
      <c r="E30" s="229">
        <v>0</v>
      </c>
      <c r="F30" s="187"/>
      <c r="G30" s="194">
        <f t="shared" si="2"/>
        <v>2026413</v>
      </c>
      <c r="H30" s="187"/>
      <c r="I30" s="175">
        <v>4270527</v>
      </c>
      <c r="J30" s="187"/>
      <c r="K30" s="194">
        <v>0</v>
      </c>
      <c r="L30" s="187"/>
      <c r="M30" s="175">
        <f t="shared" si="1"/>
        <v>4270527</v>
      </c>
      <c r="N30"/>
      <c r="O30"/>
      <c r="P30" s="34"/>
      <c r="Q30" s="34"/>
    </row>
    <row r="31" spans="1:17" s="12" customFormat="1" ht="30" customHeight="1">
      <c r="A31" s="4" t="s">
        <v>202</v>
      </c>
      <c r="B31"/>
      <c r="C31" s="175">
        <v>0</v>
      </c>
      <c r="D31" s="187"/>
      <c r="E31" s="229">
        <v>0</v>
      </c>
      <c r="F31" s="187"/>
      <c r="G31" s="194">
        <f t="shared" si="2"/>
        <v>0</v>
      </c>
      <c r="H31" s="187"/>
      <c r="I31" s="175">
        <v>31804648568</v>
      </c>
      <c r="J31" s="187"/>
      <c r="K31" s="194">
        <v>0</v>
      </c>
      <c r="L31" s="187"/>
      <c r="M31" s="175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203</v>
      </c>
      <c r="B32"/>
      <c r="C32" s="175">
        <v>0</v>
      </c>
      <c r="D32" s="187"/>
      <c r="E32" s="229">
        <v>0</v>
      </c>
      <c r="F32" s="187"/>
      <c r="G32" s="194">
        <f t="shared" si="2"/>
        <v>0</v>
      </c>
      <c r="H32" s="187"/>
      <c r="I32" s="175">
        <v>11739714752</v>
      </c>
      <c r="J32" s="187"/>
      <c r="K32" s="194">
        <v>0</v>
      </c>
      <c r="L32" s="187"/>
      <c r="M32" s="175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204</v>
      </c>
      <c r="B33"/>
      <c r="C33" s="175">
        <v>0</v>
      </c>
      <c r="D33" s="187"/>
      <c r="E33" s="229">
        <v>0</v>
      </c>
      <c r="F33" s="193"/>
      <c r="G33" s="194">
        <f t="shared" si="2"/>
        <v>0</v>
      </c>
      <c r="H33" s="193"/>
      <c r="I33" s="175">
        <v>18017336552</v>
      </c>
      <c r="J33" s="193"/>
      <c r="K33" s="194">
        <v>0</v>
      </c>
      <c r="L33" s="187"/>
      <c r="M33" s="175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205</v>
      </c>
      <c r="B34"/>
      <c r="C34" s="175">
        <v>0</v>
      </c>
      <c r="D34" s="187"/>
      <c r="E34" s="229">
        <v>0</v>
      </c>
      <c r="F34" s="187"/>
      <c r="G34" s="194">
        <f t="shared" si="2"/>
        <v>0</v>
      </c>
      <c r="H34" s="187"/>
      <c r="I34" s="175">
        <v>8302169548</v>
      </c>
      <c r="J34" s="187"/>
      <c r="K34" s="194">
        <v>0</v>
      </c>
      <c r="L34" s="187"/>
      <c r="M34" s="175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206</v>
      </c>
      <c r="B35"/>
      <c r="C35" s="175">
        <v>12484931506</v>
      </c>
      <c r="D35" s="187"/>
      <c r="E35" s="229">
        <v>-726626</v>
      </c>
      <c r="F35" s="187"/>
      <c r="G35" s="194">
        <f>C35+E35</f>
        <v>12484204880</v>
      </c>
      <c r="H35" s="187"/>
      <c r="I35" s="175">
        <v>74507605001</v>
      </c>
      <c r="J35" s="187"/>
      <c r="K35" s="229">
        <v>-51431536</v>
      </c>
      <c r="L35" s="187"/>
      <c r="M35" s="175">
        <f t="shared" si="1"/>
        <v>74456173465</v>
      </c>
      <c r="N35"/>
      <c r="O35"/>
      <c r="P35" s="34"/>
      <c r="Q35" s="34"/>
    </row>
    <row r="36" spans="1:17" s="22" customFormat="1" ht="30" customHeight="1">
      <c r="A36" s="4" t="s">
        <v>239</v>
      </c>
      <c r="B36"/>
      <c r="C36" s="175">
        <v>5010958885</v>
      </c>
      <c r="D36" s="187"/>
      <c r="E36" s="229">
        <v>0</v>
      </c>
      <c r="F36" s="187"/>
      <c r="G36" s="194">
        <f t="shared" ref="G36:G58" si="3">C36+E36</f>
        <v>5010958885</v>
      </c>
      <c r="H36" s="187"/>
      <c r="I36" s="175">
        <v>49081678960</v>
      </c>
      <c r="J36" s="187"/>
      <c r="K36" s="229">
        <v>-2841417</v>
      </c>
      <c r="L36" s="187"/>
      <c r="M36" s="175">
        <f t="shared" si="1"/>
        <v>49078837543</v>
      </c>
      <c r="N36"/>
      <c r="O36"/>
      <c r="P36" s="34"/>
      <c r="Q36" s="34"/>
    </row>
    <row r="37" spans="1:17" s="22" customFormat="1" ht="30" customHeight="1">
      <c r="A37" s="4" t="s">
        <v>240</v>
      </c>
      <c r="B37"/>
      <c r="C37" s="175">
        <v>12527397259</v>
      </c>
      <c r="D37" s="187"/>
      <c r="E37" s="229">
        <v>0</v>
      </c>
      <c r="F37" s="187"/>
      <c r="G37" s="194">
        <f t="shared" si="3"/>
        <v>12527397259</v>
      </c>
      <c r="H37" s="187"/>
      <c r="I37" s="175">
        <v>65462853088</v>
      </c>
      <c r="J37" s="187"/>
      <c r="K37" s="229">
        <v>-10116706</v>
      </c>
      <c r="L37" s="187"/>
      <c r="M37" s="175">
        <f t="shared" si="1"/>
        <v>65452736382</v>
      </c>
      <c r="N37"/>
      <c r="O37"/>
      <c r="P37" s="34"/>
      <c r="Q37" s="34"/>
    </row>
    <row r="38" spans="1:17" s="22" customFormat="1" ht="30" customHeight="1">
      <c r="A38" s="4" t="s">
        <v>241</v>
      </c>
      <c r="B38"/>
      <c r="C38" s="175">
        <v>6263698614</v>
      </c>
      <c r="D38" s="187"/>
      <c r="E38" s="229">
        <v>0</v>
      </c>
      <c r="F38" s="187"/>
      <c r="G38" s="194">
        <f t="shared" si="3"/>
        <v>6263698614</v>
      </c>
      <c r="H38" s="187"/>
      <c r="I38" s="175">
        <v>29487854560</v>
      </c>
      <c r="J38" s="187"/>
      <c r="K38" s="229">
        <v>-28909836</v>
      </c>
      <c r="L38" s="187"/>
      <c r="M38" s="175">
        <f t="shared" si="1"/>
        <v>29458944724</v>
      </c>
      <c r="N38"/>
      <c r="O38"/>
      <c r="P38" s="34"/>
      <c r="Q38" s="34"/>
    </row>
    <row r="39" spans="1:17" s="22" customFormat="1" ht="30" customHeight="1">
      <c r="A39" s="4" t="s">
        <v>242</v>
      </c>
      <c r="B39"/>
      <c r="C39" s="175">
        <v>297786302</v>
      </c>
      <c r="D39" s="187"/>
      <c r="E39" s="229">
        <v>0</v>
      </c>
      <c r="F39" s="187"/>
      <c r="G39" s="194">
        <f t="shared" si="3"/>
        <v>297786302</v>
      </c>
      <c r="H39" s="187"/>
      <c r="I39" s="175">
        <v>20950350481</v>
      </c>
      <c r="J39" s="187"/>
      <c r="K39" s="194">
        <v>0</v>
      </c>
      <c r="L39" s="187"/>
      <c r="M39" s="175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237</v>
      </c>
      <c r="B40"/>
      <c r="C40" s="175">
        <v>43040</v>
      </c>
      <c r="D40" s="187"/>
      <c r="E40" s="229">
        <v>0</v>
      </c>
      <c r="F40" s="187"/>
      <c r="G40" s="194">
        <f t="shared" si="3"/>
        <v>43040</v>
      </c>
      <c r="H40" s="187"/>
      <c r="I40" s="175">
        <v>193940</v>
      </c>
      <c r="J40" s="187"/>
      <c r="K40" s="194">
        <v>0</v>
      </c>
      <c r="L40" s="187"/>
      <c r="M40" s="175">
        <f t="shared" si="1"/>
        <v>193940</v>
      </c>
      <c r="N40"/>
      <c r="O40"/>
      <c r="P40" s="34"/>
      <c r="Q40" s="34"/>
    </row>
    <row r="41" spans="1:17" s="22" customFormat="1" ht="30" customHeight="1">
      <c r="A41" s="4" t="s">
        <v>246</v>
      </c>
      <c r="B41"/>
      <c r="C41" s="175">
        <v>9015883539</v>
      </c>
      <c r="D41" s="187"/>
      <c r="E41" s="229">
        <v>0</v>
      </c>
      <c r="F41" s="187"/>
      <c r="G41" s="194">
        <f t="shared" si="3"/>
        <v>9015883539</v>
      </c>
      <c r="H41" s="187"/>
      <c r="I41" s="175">
        <v>72945976945</v>
      </c>
      <c r="J41" s="187"/>
      <c r="K41" s="229">
        <v>-46536390</v>
      </c>
      <c r="L41" s="187"/>
      <c r="M41" s="175">
        <f t="shared" si="1"/>
        <v>72899440555</v>
      </c>
      <c r="N41"/>
      <c r="O41"/>
      <c r="P41" s="34"/>
      <c r="Q41" s="34"/>
    </row>
    <row r="42" spans="1:17" s="22" customFormat="1" ht="30" customHeight="1">
      <c r="A42" s="4" t="s">
        <v>243</v>
      </c>
      <c r="B42"/>
      <c r="C42" s="175">
        <v>0</v>
      </c>
      <c r="D42" s="187"/>
      <c r="E42" s="229">
        <v>0</v>
      </c>
      <c r="F42" s="187"/>
      <c r="G42" s="194">
        <f t="shared" si="3"/>
        <v>0</v>
      </c>
      <c r="H42" s="187"/>
      <c r="I42" s="175">
        <v>1711757956</v>
      </c>
      <c r="J42" s="187"/>
      <c r="K42" s="194">
        <v>0</v>
      </c>
      <c r="L42" s="187"/>
      <c r="M42" s="175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264</v>
      </c>
      <c r="B43"/>
      <c r="C43" s="175">
        <v>7771232861</v>
      </c>
      <c r="D43" s="187"/>
      <c r="E43" s="229">
        <v>0</v>
      </c>
      <c r="F43" s="187"/>
      <c r="G43" s="194">
        <f t="shared" si="3"/>
        <v>7771232861</v>
      </c>
      <c r="H43" s="187"/>
      <c r="I43" s="175">
        <v>24817808169</v>
      </c>
      <c r="J43" s="187"/>
      <c r="K43" s="229">
        <v>-41037989</v>
      </c>
      <c r="L43" s="187"/>
      <c r="M43" s="175">
        <f t="shared" si="1"/>
        <v>24776770180</v>
      </c>
      <c r="N43"/>
      <c r="O43"/>
      <c r="P43" s="34"/>
      <c r="Q43" s="34"/>
    </row>
    <row r="44" spans="1:17" s="22" customFormat="1" ht="30" customHeight="1">
      <c r="A44" s="4" t="s">
        <v>265</v>
      </c>
      <c r="B44"/>
      <c r="C44" s="175">
        <v>7704383546</v>
      </c>
      <c r="D44" s="187"/>
      <c r="E44" s="229">
        <v>0</v>
      </c>
      <c r="F44" s="187"/>
      <c r="G44" s="194">
        <f t="shared" si="3"/>
        <v>7704383546</v>
      </c>
      <c r="H44" s="187"/>
      <c r="I44" s="175">
        <v>24249588992</v>
      </c>
      <c r="J44" s="187"/>
      <c r="K44" s="229">
        <v>-48220084</v>
      </c>
      <c r="L44" s="187"/>
      <c r="M44" s="175">
        <f t="shared" si="1"/>
        <v>24201368908</v>
      </c>
      <c r="N44"/>
      <c r="O44"/>
      <c r="P44" s="34"/>
      <c r="Q44" s="34"/>
    </row>
    <row r="45" spans="1:17" s="22" customFormat="1" ht="30" customHeight="1">
      <c r="A45" s="4" t="s">
        <v>276</v>
      </c>
      <c r="B45"/>
      <c r="C45" s="175">
        <v>8683287672</v>
      </c>
      <c r="D45" s="187"/>
      <c r="E45" s="229">
        <v>0</v>
      </c>
      <c r="F45" s="187"/>
      <c r="G45" s="194">
        <f t="shared" si="3"/>
        <v>8683287672</v>
      </c>
      <c r="H45" s="187"/>
      <c r="I45" s="175">
        <v>29981917804</v>
      </c>
      <c r="J45" s="187"/>
      <c r="K45" s="229">
        <v>-43929618</v>
      </c>
      <c r="L45" s="187"/>
      <c r="M45" s="175">
        <f t="shared" si="1"/>
        <v>29937988186</v>
      </c>
      <c r="N45"/>
      <c r="O45"/>
      <c r="P45" s="34"/>
      <c r="Q45" s="34"/>
    </row>
    <row r="46" spans="1:17" s="22" customFormat="1" ht="30" customHeight="1">
      <c r="A46" s="4" t="s">
        <v>277</v>
      </c>
      <c r="B46"/>
      <c r="C46" s="175">
        <v>3263835614</v>
      </c>
      <c r="D46" s="187"/>
      <c r="E46" s="229">
        <v>0</v>
      </c>
      <c r="F46" s="187"/>
      <c r="G46" s="194">
        <f t="shared" si="3"/>
        <v>3263835614</v>
      </c>
      <c r="H46" s="187"/>
      <c r="I46" s="175">
        <v>7400136974</v>
      </c>
      <c r="J46" s="187"/>
      <c r="K46" s="229">
        <v>-19311716</v>
      </c>
      <c r="L46" s="187"/>
      <c r="M46" s="175">
        <f t="shared" si="1"/>
        <v>7380825258</v>
      </c>
      <c r="N46"/>
      <c r="O46"/>
      <c r="P46" s="34"/>
      <c r="Q46" s="34"/>
    </row>
    <row r="47" spans="1:17" s="22" customFormat="1" ht="30" customHeight="1">
      <c r="A47" s="4" t="s">
        <v>278</v>
      </c>
      <c r="B47"/>
      <c r="C47" s="175">
        <v>0</v>
      </c>
      <c r="D47" s="187"/>
      <c r="E47" s="229">
        <v>0</v>
      </c>
      <c r="F47" s="187"/>
      <c r="G47" s="194">
        <f t="shared" si="3"/>
        <v>0</v>
      </c>
      <c r="H47" s="187"/>
      <c r="I47" s="175">
        <v>6389589024</v>
      </c>
      <c r="J47" s="187"/>
      <c r="K47" s="229">
        <v>-6066452</v>
      </c>
      <c r="L47" s="187"/>
      <c r="M47" s="175">
        <f t="shared" si="1"/>
        <v>6383522572</v>
      </c>
      <c r="N47"/>
      <c r="O47"/>
      <c r="P47" s="34"/>
      <c r="Q47" s="34"/>
    </row>
    <row r="48" spans="1:17" s="22" customFormat="1" ht="30" customHeight="1">
      <c r="A48" s="4" t="s">
        <v>279</v>
      </c>
      <c r="B48"/>
      <c r="C48" s="175">
        <v>5180821897</v>
      </c>
      <c r="D48" s="187"/>
      <c r="E48" s="229"/>
      <c r="F48" s="187"/>
      <c r="G48" s="194">
        <f t="shared" si="3"/>
        <v>5180821897</v>
      </c>
      <c r="H48" s="187"/>
      <c r="I48" s="175">
        <v>11698630090</v>
      </c>
      <c r="J48" s="187"/>
      <c r="K48" s="229">
        <v>-26980158</v>
      </c>
      <c r="L48" s="187"/>
      <c r="M48" s="175">
        <f t="shared" si="1"/>
        <v>11671649932</v>
      </c>
      <c r="N48"/>
      <c r="O48"/>
      <c r="P48" s="34"/>
      <c r="Q48" s="34"/>
    </row>
    <row r="49" spans="1:17" s="22" customFormat="1" ht="30" customHeight="1">
      <c r="A49" s="4" t="s">
        <v>296</v>
      </c>
      <c r="B49"/>
      <c r="C49" s="175">
        <v>4247</v>
      </c>
      <c r="D49" s="187"/>
      <c r="E49" s="229">
        <v>0</v>
      </c>
      <c r="F49" s="187"/>
      <c r="G49" s="194">
        <f t="shared" si="3"/>
        <v>4247</v>
      </c>
      <c r="H49" s="187"/>
      <c r="I49" s="175">
        <v>4247</v>
      </c>
      <c r="J49" s="187"/>
      <c r="K49" s="229">
        <v>0</v>
      </c>
      <c r="L49" s="187"/>
      <c r="M49" s="175">
        <f t="shared" si="1"/>
        <v>4247</v>
      </c>
      <c r="N49"/>
      <c r="O49"/>
      <c r="P49" s="34"/>
      <c r="Q49" s="34"/>
    </row>
    <row r="50" spans="1:17" s="22" customFormat="1" ht="30" customHeight="1">
      <c r="A50" s="4" t="s">
        <v>299</v>
      </c>
      <c r="B50"/>
      <c r="C50" s="175">
        <v>13164383554</v>
      </c>
      <c r="D50" s="187"/>
      <c r="E50" s="229">
        <v>0</v>
      </c>
      <c r="F50" s="187"/>
      <c r="G50" s="194">
        <f t="shared" si="3"/>
        <v>13164383554</v>
      </c>
      <c r="H50" s="187"/>
      <c r="I50" s="175">
        <v>23356164370</v>
      </c>
      <c r="J50" s="187"/>
      <c r="K50" s="229">
        <v>-60234127</v>
      </c>
      <c r="L50" s="187"/>
      <c r="M50" s="175">
        <f t="shared" si="1"/>
        <v>23295930243</v>
      </c>
      <c r="N50"/>
      <c r="O50"/>
      <c r="P50" s="34"/>
      <c r="Q50" s="34"/>
    </row>
    <row r="51" spans="1:17" s="22" customFormat="1" ht="30" customHeight="1">
      <c r="A51" s="4" t="s">
        <v>300</v>
      </c>
      <c r="B51"/>
      <c r="C51" s="175">
        <v>6631452048</v>
      </c>
      <c r="D51" s="187"/>
      <c r="E51" s="229">
        <v>-4377386</v>
      </c>
      <c r="F51" s="187"/>
      <c r="G51" s="194">
        <f t="shared" si="3"/>
        <v>6627074662</v>
      </c>
      <c r="H51" s="187"/>
      <c r="I51" s="175">
        <v>7914958896</v>
      </c>
      <c r="J51" s="187"/>
      <c r="K51" s="229">
        <v>-30641699</v>
      </c>
      <c r="L51" s="187"/>
      <c r="M51" s="175">
        <f t="shared" si="1"/>
        <v>7884317197</v>
      </c>
      <c r="N51"/>
      <c r="O51"/>
      <c r="P51" s="34"/>
      <c r="Q51" s="34"/>
    </row>
    <row r="52" spans="1:17" s="22" customFormat="1" ht="30" customHeight="1">
      <c r="A52" s="4" t="s">
        <v>305</v>
      </c>
      <c r="B52"/>
      <c r="C52" s="175">
        <v>1621972594</v>
      </c>
      <c r="D52" s="187"/>
      <c r="E52" s="229">
        <v>-11870642</v>
      </c>
      <c r="F52" s="187"/>
      <c r="G52" s="194">
        <f t="shared" si="3"/>
        <v>1610101952</v>
      </c>
      <c r="H52" s="187"/>
      <c r="I52" s="175">
        <v>1621972594</v>
      </c>
      <c r="J52" s="187"/>
      <c r="K52" s="229">
        <v>-11870642</v>
      </c>
      <c r="L52" s="187"/>
      <c r="M52" s="175">
        <f t="shared" si="1"/>
        <v>1610101952</v>
      </c>
      <c r="N52"/>
      <c r="O52"/>
      <c r="P52" s="34"/>
      <c r="Q52" s="34"/>
    </row>
    <row r="53" spans="1:17" s="22" customFormat="1" ht="30" customHeight="1">
      <c r="A53" s="4" t="s">
        <v>306</v>
      </c>
      <c r="B53"/>
      <c r="C53" s="175">
        <v>1638356160</v>
      </c>
      <c r="D53" s="187"/>
      <c r="E53" s="229">
        <v>-14631318</v>
      </c>
      <c r="F53" s="187"/>
      <c r="G53" s="194">
        <f t="shared" si="3"/>
        <v>1623724842</v>
      </c>
      <c r="H53" s="187"/>
      <c r="I53" s="175">
        <v>1638356160</v>
      </c>
      <c r="J53" s="187"/>
      <c r="K53" s="229">
        <v>-14631318</v>
      </c>
      <c r="L53" s="187"/>
      <c r="M53" s="175">
        <f t="shared" si="1"/>
        <v>1623724842</v>
      </c>
      <c r="N53"/>
      <c r="O53"/>
      <c r="P53" s="34"/>
      <c r="Q53" s="34"/>
    </row>
    <row r="54" spans="1:17" s="22" customFormat="1" ht="30" customHeight="1">
      <c r="A54" s="4" t="s">
        <v>307</v>
      </c>
      <c r="B54"/>
      <c r="C54" s="175">
        <v>4173352599</v>
      </c>
      <c r="D54" s="187"/>
      <c r="E54" s="229">
        <v>-61841631</v>
      </c>
      <c r="F54" s="187"/>
      <c r="G54" s="194">
        <f t="shared" si="3"/>
        <v>4111510968</v>
      </c>
      <c r="H54" s="187"/>
      <c r="I54" s="175">
        <v>4173352599</v>
      </c>
      <c r="J54" s="187"/>
      <c r="K54" s="229">
        <v>-61841631</v>
      </c>
      <c r="L54" s="187"/>
      <c r="M54" s="175">
        <f t="shared" si="1"/>
        <v>4111510968</v>
      </c>
      <c r="N54"/>
      <c r="O54"/>
      <c r="P54" s="34"/>
      <c r="Q54" s="34"/>
    </row>
    <row r="55" spans="1:17" s="22" customFormat="1" ht="30" customHeight="1">
      <c r="A55" s="4" t="s">
        <v>308</v>
      </c>
      <c r="B55"/>
      <c r="C55" s="175">
        <v>2506849310</v>
      </c>
      <c r="D55" s="187"/>
      <c r="E55" s="229">
        <v>-43231432</v>
      </c>
      <c r="F55" s="187"/>
      <c r="G55" s="194">
        <f t="shared" si="3"/>
        <v>2463617878</v>
      </c>
      <c r="H55" s="187"/>
      <c r="I55" s="175">
        <v>2506849310</v>
      </c>
      <c r="J55" s="187"/>
      <c r="K55" s="229">
        <v>-43231432</v>
      </c>
      <c r="L55" s="187"/>
      <c r="M55" s="175">
        <f t="shared" si="1"/>
        <v>2463617878</v>
      </c>
      <c r="N55"/>
      <c r="O55"/>
      <c r="P55" s="34"/>
      <c r="Q55" s="34"/>
    </row>
    <row r="56" spans="1:17" s="22" customFormat="1" ht="30" customHeight="1">
      <c r="A56" s="4" t="s">
        <v>309</v>
      </c>
      <c r="B56"/>
      <c r="C56" s="175">
        <v>491506848</v>
      </c>
      <c r="D56" s="187"/>
      <c r="E56" s="229">
        <v>-9863786</v>
      </c>
      <c r="F56" s="187"/>
      <c r="G56" s="194">
        <f t="shared" si="3"/>
        <v>481643062</v>
      </c>
      <c r="H56" s="187"/>
      <c r="I56" s="175">
        <v>491506848</v>
      </c>
      <c r="J56" s="187"/>
      <c r="K56" s="229">
        <v>-9863786</v>
      </c>
      <c r="L56" s="187"/>
      <c r="M56" s="175">
        <f t="shared" si="1"/>
        <v>481643062</v>
      </c>
      <c r="N56"/>
      <c r="O56"/>
      <c r="P56" s="34"/>
      <c r="Q56" s="34"/>
    </row>
    <row r="57" spans="1:17" s="22" customFormat="1" ht="30" customHeight="1">
      <c r="A57" s="4" t="s">
        <v>310</v>
      </c>
      <c r="B57"/>
      <c r="C57" s="175">
        <v>491506848</v>
      </c>
      <c r="D57" s="187"/>
      <c r="E57" s="229">
        <v>-9863786</v>
      </c>
      <c r="F57" s="187"/>
      <c r="G57" s="194">
        <f t="shared" si="3"/>
        <v>481643062</v>
      </c>
      <c r="H57" s="187"/>
      <c r="I57" s="175">
        <v>491506848</v>
      </c>
      <c r="J57" s="187"/>
      <c r="K57" s="229">
        <v>-9863786</v>
      </c>
      <c r="L57" s="187"/>
      <c r="M57" s="175">
        <f t="shared" si="1"/>
        <v>481643062</v>
      </c>
      <c r="N57"/>
      <c r="O57"/>
      <c r="P57" s="34"/>
      <c r="Q57" s="34"/>
    </row>
    <row r="58" spans="1:17" s="22" customFormat="1" ht="30" customHeight="1">
      <c r="A58" s="4" t="s">
        <v>311</v>
      </c>
      <c r="B58"/>
      <c r="C58" s="175">
        <v>491506848</v>
      </c>
      <c r="D58" s="187"/>
      <c r="E58" s="229">
        <v>-9863786</v>
      </c>
      <c r="F58" s="187"/>
      <c r="G58" s="194">
        <f t="shared" si="3"/>
        <v>481643062</v>
      </c>
      <c r="H58" s="187"/>
      <c r="I58" s="175">
        <v>491506848</v>
      </c>
      <c r="J58" s="187"/>
      <c r="K58" s="229">
        <v>-9863786</v>
      </c>
      <c r="L58" s="187"/>
      <c r="M58" s="175">
        <f t="shared" si="1"/>
        <v>481643062</v>
      </c>
      <c r="N58"/>
      <c r="O58"/>
      <c r="P58" s="34"/>
      <c r="Q58" s="34"/>
    </row>
    <row r="59" spans="1:17" ht="27.75" customHeight="1" thickBot="1">
      <c r="A59" s="11" t="s">
        <v>12</v>
      </c>
      <c r="C59" s="172">
        <f>SUM(C7:C58)</f>
        <v>112224136418</v>
      </c>
      <c r="D59" s="195"/>
      <c r="E59" s="230">
        <f>SUM(E7:E58)</f>
        <v>-166270393</v>
      </c>
      <c r="F59" s="195"/>
      <c r="G59" s="172">
        <f t="shared" ref="G59:M59" si="4">SUM(G7:G58)</f>
        <v>112057866025</v>
      </c>
      <c r="H59" s="195"/>
      <c r="I59" s="172">
        <f t="shared" si="4"/>
        <v>641392785171</v>
      </c>
      <c r="J59" s="195"/>
      <c r="K59" s="230">
        <f t="shared" si="4"/>
        <v>-590534515</v>
      </c>
      <c r="L59" s="195"/>
      <c r="M59" s="172">
        <f t="shared" si="4"/>
        <v>640802250656</v>
      </c>
    </row>
    <row r="60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2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4.42578125" style="12" customWidth="1"/>
    <col min="14" max="14" width="1" style="12" customWidth="1"/>
    <col min="15" max="15" width="12.7109375" style="12" customWidth="1"/>
    <col min="16" max="16" width="1.28515625" style="12" customWidth="1"/>
    <col min="17" max="17" width="14.42578125" style="12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0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0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0" s="13" customFormat="1" ht="25.5">
      <c r="A4" s="338" t="s">
        <v>142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D4" s="44"/>
    </row>
    <row r="5" spans="1:30" s="13" customFormat="1" ht="25.5">
      <c r="A5" s="338" t="s">
        <v>143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D5" s="44"/>
    </row>
    <row r="6" spans="1:30" ht="24" customHeight="1">
      <c r="E6" s="340" t="s">
        <v>287</v>
      </c>
      <c r="F6" s="340"/>
      <c r="G6" s="340"/>
      <c r="H6" s="340"/>
      <c r="I6" s="340"/>
      <c r="J6" s="14"/>
      <c r="K6" s="340" t="s">
        <v>2</v>
      </c>
      <c r="L6" s="340"/>
      <c r="M6" s="340"/>
      <c r="N6" s="340"/>
      <c r="O6" s="340"/>
      <c r="P6" s="340"/>
      <c r="Q6" s="340"/>
      <c r="R6" s="14"/>
      <c r="S6" s="340" t="s">
        <v>304</v>
      </c>
      <c r="T6" s="340"/>
      <c r="U6" s="340"/>
      <c r="V6" s="340"/>
      <c r="W6" s="340"/>
      <c r="X6" s="340"/>
      <c r="Y6" s="340"/>
      <c r="Z6" s="340"/>
      <c r="AA6" s="340"/>
    </row>
    <row r="7" spans="1:30" ht="21.75" customHeight="1">
      <c r="E7" s="336" t="s">
        <v>6</v>
      </c>
      <c r="F7" s="15"/>
      <c r="G7" s="336" t="s">
        <v>7</v>
      </c>
      <c r="H7" s="15"/>
      <c r="I7" s="336" t="s">
        <v>8</v>
      </c>
      <c r="J7" s="14"/>
      <c r="K7" s="341" t="s">
        <v>3</v>
      </c>
      <c r="L7" s="341"/>
      <c r="M7" s="341"/>
      <c r="N7" s="15"/>
      <c r="O7" s="341" t="s">
        <v>4</v>
      </c>
      <c r="P7" s="341"/>
      <c r="Q7" s="341"/>
      <c r="R7" s="14"/>
      <c r="S7" s="336" t="s">
        <v>6</v>
      </c>
      <c r="T7" s="15"/>
      <c r="U7" s="334" t="s">
        <v>10</v>
      </c>
      <c r="V7" s="95"/>
      <c r="W7" s="332" t="s">
        <v>7</v>
      </c>
      <c r="X7" s="95"/>
      <c r="Y7" s="332" t="s">
        <v>8</v>
      </c>
      <c r="Z7" s="95"/>
      <c r="AA7" s="334" t="s">
        <v>11</v>
      </c>
    </row>
    <row r="8" spans="1:30" ht="27" customHeight="1">
      <c r="A8" s="340" t="s">
        <v>5</v>
      </c>
      <c r="B8" s="340"/>
      <c r="C8" s="340"/>
      <c r="E8" s="337"/>
      <c r="F8" s="14"/>
      <c r="G8" s="337"/>
      <c r="H8" s="14"/>
      <c r="I8" s="337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37"/>
      <c r="T8" s="14"/>
      <c r="U8" s="335"/>
      <c r="V8" s="62"/>
      <c r="W8" s="333"/>
      <c r="X8" s="62"/>
      <c r="Y8" s="333"/>
      <c r="Z8" s="62"/>
      <c r="AA8" s="335"/>
    </row>
    <row r="9" spans="1:30" s="23" customFormat="1" ht="35.1" customHeight="1">
      <c r="A9" s="342" t="s">
        <v>288</v>
      </c>
      <c r="B9" s="342"/>
      <c r="C9" s="342"/>
      <c r="E9" s="42">
        <v>509</v>
      </c>
      <c r="F9" s="77"/>
      <c r="G9" s="42">
        <v>1618558</v>
      </c>
      <c r="I9" s="42">
        <v>1756226.90295</v>
      </c>
      <c r="K9" s="24">
        <v>0</v>
      </c>
      <c r="M9" s="24">
        <v>0</v>
      </c>
      <c r="O9" s="24">
        <v>509</v>
      </c>
      <c r="Q9" s="24">
        <v>1704621</v>
      </c>
      <c r="S9" s="24">
        <f t="shared" ref="S9" si="0">E9+K9-O9</f>
        <v>0</v>
      </c>
      <c r="U9" s="42">
        <v>0</v>
      </c>
      <c r="V9" s="77"/>
      <c r="W9" s="42">
        <v>0</v>
      </c>
      <c r="X9" s="77"/>
      <c r="Y9" s="42">
        <f t="shared" ref="Y9:Y10" si="1">S9*U9*(1-0.00595)</f>
        <v>0</v>
      </c>
      <c r="Z9" s="77"/>
      <c r="AA9" s="88">
        <f>Y9/11751716039385</f>
        <v>0</v>
      </c>
      <c r="AC9" s="43"/>
      <c r="AD9" s="93"/>
    </row>
    <row r="10" spans="1:30" s="23" customFormat="1" ht="35.1" customHeight="1">
      <c r="A10" s="342" t="s">
        <v>289</v>
      </c>
      <c r="B10" s="342"/>
      <c r="C10" s="342"/>
      <c r="E10" s="42">
        <v>28</v>
      </c>
      <c r="F10" s="77"/>
      <c r="G10" s="42">
        <v>736954</v>
      </c>
      <c r="I10" s="42">
        <v>844743.69</v>
      </c>
      <c r="K10" s="24">
        <v>0</v>
      </c>
      <c r="M10" s="24">
        <v>0</v>
      </c>
      <c r="O10" s="24">
        <v>28</v>
      </c>
      <c r="Q10" s="24">
        <v>819697</v>
      </c>
      <c r="S10" s="24">
        <f>E10+K10-O10</f>
        <v>0</v>
      </c>
      <c r="U10" s="42">
        <v>0</v>
      </c>
      <c r="V10" s="77"/>
      <c r="W10" s="24">
        <v>0</v>
      </c>
      <c r="X10" s="77"/>
      <c r="Y10" s="42">
        <f t="shared" si="1"/>
        <v>0</v>
      </c>
      <c r="Z10" s="77"/>
      <c r="AA10" s="88">
        <f t="shared" ref="AA10:AA11" si="2">Y10/11751716039385</f>
        <v>0</v>
      </c>
      <c r="AC10" s="43"/>
      <c r="AD10" s="93"/>
    </row>
    <row r="11" spans="1:30" s="23" customFormat="1" ht="35.1" customHeight="1">
      <c r="A11" s="342" t="s">
        <v>269</v>
      </c>
      <c r="B11" s="342"/>
      <c r="C11" s="342"/>
      <c r="E11" s="42">
        <v>9000000</v>
      </c>
      <c r="F11" s="77"/>
      <c r="G11" s="42">
        <v>18664932330</v>
      </c>
      <c r="I11" s="42">
        <v>18537044400</v>
      </c>
      <c r="K11" s="24">
        <v>0</v>
      </c>
      <c r="M11" s="24">
        <v>0</v>
      </c>
      <c r="O11" s="24">
        <v>0</v>
      </c>
      <c r="Q11" s="24">
        <v>0</v>
      </c>
      <c r="S11" s="24">
        <f>E11+K11-O11</f>
        <v>9000000</v>
      </c>
      <c r="U11" s="42">
        <v>2072</v>
      </c>
      <c r="V11" s="77"/>
      <c r="W11" s="42">
        <v>18664932330</v>
      </c>
      <c r="X11" s="77"/>
      <c r="Y11" s="42">
        <f>S11*U11*(1-0.00595)</f>
        <v>18537044400</v>
      </c>
      <c r="Z11" s="77"/>
      <c r="AA11" s="88">
        <f t="shared" si="2"/>
        <v>1.5773904285871509E-3</v>
      </c>
      <c r="AC11" s="43"/>
      <c r="AD11" s="93"/>
    </row>
    <row r="12" spans="1:30" s="25" customFormat="1" ht="35.1" customHeight="1" thickBot="1">
      <c r="A12" s="339" t="s">
        <v>12</v>
      </c>
      <c r="B12" s="339"/>
      <c r="C12" s="339"/>
      <c r="D12" s="11"/>
      <c r="E12" s="99">
        <f>SUM(E9:E11)</f>
        <v>9000537</v>
      </c>
      <c r="G12" s="99">
        <f>SUM(G9:G11)</f>
        <v>18667287842</v>
      </c>
      <c r="I12" s="99">
        <f>SUM(I9:I11)</f>
        <v>18539645370.592949</v>
      </c>
      <c r="K12" s="99">
        <f>SUM(K9:K11)</f>
        <v>0</v>
      </c>
      <c r="M12" s="99">
        <f>SUM(M9:M11)</f>
        <v>0</v>
      </c>
      <c r="O12" s="102">
        <f>SUM(O9:O11)</f>
        <v>537</v>
      </c>
      <c r="Q12" s="99">
        <f>SUM(Q9:Q11)</f>
        <v>2524318</v>
      </c>
      <c r="S12" s="99">
        <f>SUM(S9:S11)</f>
        <v>9000000</v>
      </c>
      <c r="U12" s="163"/>
      <c r="V12" s="91"/>
      <c r="W12" s="100">
        <f>SUM(W9:W11)</f>
        <v>18664932330</v>
      </c>
      <c r="X12" s="91"/>
      <c r="Y12" s="100">
        <f>SUM(Y9:Y11)</f>
        <v>18537044400</v>
      </c>
      <c r="Z12" s="91"/>
      <c r="AA12" s="101">
        <f>SUM(AA9:AA11)</f>
        <v>1.5773904285871509E-3</v>
      </c>
      <c r="AD12" s="94"/>
    </row>
    <row r="13" spans="1:30" ht="15.75" thickTop="1"/>
    <row r="18" spans="3:27" ht="15.75">
      <c r="C18" s="159"/>
      <c r="D18" s="159"/>
      <c r="E18" s="159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76"/>
      <c r="S18" s="344"/>
      <c r="T18" s="344"/>
      <c r="U18" s="345"/>
      <c r="V18" s="346"/>
    </row>
    <row r="20" spans="3:27">
      <c r="Q20" s="97"/>
      <c r="AA20" s="96"/>
    </row>
    <row r="21" spans="3:27">
      <c r="M21" s="343"/>
      <c r="N21" s="343"/>
      <c r="O21" s="343"/>
      <c r="Q21" s="98"/>
    </row>
    <row r="22" spans="3:27">
      <c r="M22" s="98"/>
    </row>
  </sheetData>
  <mergeCells count="30">
    <mergeCell ref="M21:O21"/>
    <mergeCell ref="S18:T18"/>
    <mergeCell ref="A11:C11"/>
    <mergeCell ref="A9:C9"/>
    <mergeCell ref="U18:V18"/>
    <mergeCell ref="F18:H18"/>
    <mergeCell ref="I18:J18"/>
    <mergeCell ref="K18:M18"/>
    <mergeCell ref="N18:Q18"/>
    <mergeCell ref="A5:AA5"/>
    <mergeCell ref="A12:C12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10:C10"/>
    <mergeCell ref="U7:U8"/>
    <mergeCell ref="S7:S8"/>
    <mergeCell ref="W7:W8"/>
    <mergeCell ref="Y7:Y8"/>
    <mergeCell ref="AA7:AA8"/>
    <mergeCell ref="I7:I8"/>
    <mergeCell ref="G7:G8"/>
    <mergeCell ref="E7:E8"/>
  </mergeCells>
  <pageMargins left="0.39" right="0.39" top="0.39" bottom="0.39" header="0" footer="0"/>
  <pageSetup scale="63" fitToHeight="0" orientation="landscape" r:id="rId1"/>
  <ignoredErrors>
    <ignoredError sqref="F12 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7"/>
  <sheetViews>
    <sheetView rightToLeft="1" view="pageBreakPreview" zoomScale="90" zoomScaleNormal="100" zoomScaleSheetLayoutView="90" workbookViewId="0">
      <selection activeCell="V26" sqref="V26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328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</row>
    <row r="2" spans="1:41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</row>
    <row r="3" spans="1:41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N3" s="71"/>
    </row>
    <row r="4" spans="1:41" s="13" customFormat="1" ht="30" customHeight="1">
      <c r="A4" s="338" t="s">
        <v>147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O4" s="44"/>
    </row>
    <row r="5" spans="1:41" ht="30" customHeight="1">
      <c r="A5" s="340" t="s">
        <v>29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7" t="s">
        <v>287</v>
      </c>
      <c r="Q5" s="347"/>
      <c r="R5" s="347"/>
      <c r="S5" s="347"/>
      <c r="T5" s="347"/>
      <c r="V5" s="348" t="s">
        <v>2</v>
      </c>
      <c r="W5" s="348"/>
      <c r="X5" s="348"/>
      <c r="Y5" s="348"/>
      <c r="Z5" s="348"/>
      <c r="AA5" s="348"/>
      <c r="AB5" s="348"/>
      <c r="AD5" s="340" t="s">
        <v>304</v>
      </c>
      <c r="AE5" s="340"/>
      <c r="AF5" s="340"/>
      <c r="AG5" s="340"/>
      <c r="AH5" s="340"/>
      <c r="AI5" s="340"/>
      <c r="AJ5" s="340"/>
      <c r="AK5" s="340"/>
      <c r="AL5" s="340"/>
    </row>
    <row r="6" spans="1:41" ht="30" customHeight="1">
      <c r="A6" s="26"/>
      <c r="B6" s="26"/>
      <c r="C6" s="26"/>
      <c r="D6" s="334" t="s">
        <v>31</v>
      </c>
      <c r="E6" s="79"/>
      <c r="F6" s="334" t="s">
        <v>32</v>
      </c>
      <c r="G6" s="79"/>
      <c r="H6" s="334" t="s">
        <v>33</v>
      </c>
      <c r="I6" s="79"/>
      <c r="J6" s="332" t="s">
        <v>34</v>
      </c>
      <c r="K6" s="79"/>
      <c r="L6" s="334" t="s">
        <v>35</v>
      </c>
      <c r="M6" s="79"/>
      <c r="N6" s="332" t="s">
        <v>17</v>
      </c>
      <c r="O6" s="79"/>
      <c r="P6" s="332" t="s">
        <v>6</v>
      </c>
      <c r="Q6" s="79"/>
      <c r="R6" s="332" t="s">
        <v>7</v>
      </c>
      <c r="S6" s="79"/>
      <c r="T6" s="332" t="s">
        <v>8</v>
      </c>
      <c r="V6" s="349" t="s">
        <v>3</v>
      </c>
      <c r="W6" s="349"/>
      <c r="X6" s="349"/>
      <c r="Y6" s="79"/>
      <c r="Z6" s="349" t="s">
        <v>4</v>
      </c>
      <c r="AA6" s="349"/>
      <c r="AB6" s="349"/>
      <c r="AD6" s="79"/>
      <c r="AE6" s="26"/>
      <c r="AF6" s="79"/>
      <c r="AG6" s="79"/>
      <c r="AH6" s="79"/>
      <c r="AI6" s="79"/>
      <c r="AJ6" s="79"/>
      <c r="AK6" s="26"/>
      <c r="AL6" s="326"/>
    </row>
    <row r="7" spans="1:41" ht="40.5" customHeight="1">
      <c r="A7" s="340" t="s">
        <v>30</v>
      </c>
      <c r="B7" s="340"/>
      <c r="D7" s="335"/>
      <c r="F7" s="335"/>
      <c r="H7" s="335"/>
      <c r="J7" s="333"/>
      <c r="L7" s="335"/>
      <c r="N7" s="333"/>
      <c r="P7" s="333"/>
      <c r="R7" s="333"/>
      <c r="T7" s="333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60" t="s">
        <v>10</v>
      </c>
      <c r="AH7" s="60" t="s">
        <v>7</v>
      </c>
      <c r="AJ7" s="60" t="s">
        <v>8</v>
      </c>
      <c r="AL7" s="327" t="s">
        <v>11</v>
      </c>
    </row>
    <row r="8" spans="1:41" s="54" customFormat="1" ht="30" customHeight="1">
      <c r="A8" s="350" t="s">
        <v>36</v>
      </c>
      <c r="B8" s="350"/>
      <c r="D8" s="120" t="s">
        <v>37</v>
      </c>
      <c r="E8" s="62"/>
      <c r="F8" s="120" t="s">
        <v>37</v>
      </c>
      <c r="G8" s="62"/>
      <c r="H8" s="120" t="s">
        <v>38</v>
      </c>
      <c r="I8" s="62"/>
      <c r="J8" s="120" t="s">
        <v>39</v>
      </c>
      <c r="L8" s="121">
        <v>0</v>
      </c>
      <c r="M8" s="122"/>
      <c r="N8" s="121">
        <v>0</v>
      </c>
      <c r="P8" s="111">
        <v>546171</v>
      </c>
      <c r="Q8" s="62"/>
      <c r="R8" s="111">
        <v>334549449494</v>
      </c>
      <c r="S8" s="62"/>
      <c r="T8" s="111">
        <v>367926935824</v>
      </c>
      <c r="U8" s="62"/>
      <c r="V8" s="114">
        <v>0</v>
      </c>
      <c r="W8" s="153"/>
      <c r="X8" s="154">
        <v>0</v>
      </c>
      <c r="Y8" s="87"/>
      <c r="Z8" s="114">
        <v>0</v>
      </c>
      <c r="AA8" s="153"/>
      <c r="AB8" s="114">
        <v>0</v>
      </c>
      <c r="AC8" s="62"/>
      <c r="AD8" s="111">
        <f>P8+V8-Z8</f>
        <v>546171</v>
      </c>
      <c r="AE8" s="62"/>
      <c r="AF8" s="162">
        <v>696490</v>
      </c>
      <c r="AG8" s="62"/>
      <c r="AH8" s="111">
        <v>334549449494</v>
      </c>
      <c r="AI8" s="62"/>
      <c r="AJ8" s="111">
        <v>380333691812</v>
      </c>
      <c r="AK8" s="62"/>
      <c r="AL8" s="88">
        <f t="shared" ref="AL8:AL23" si="0">AJ8/11751716039385</f>
        <v>3.2364098191050565E-2</v>
      </c>
      <c r="AN8" s="96"/>
      <c r="AO8" s="257"/>
    </row>
    <row r="9" spans="1:41" s="54" customFormat="1" ht="30" customHeight="1">
      <c r="A9" s="351" t="s">
        <v>40</v>
      </c>
      <c r="B9" s="351"/>
      <c r="D9" s="123" t="s">
        <v>37</v>
      </c>
      <c r="E9" s="62"/>
      <c r="F9" s="123" t="s">
        <v>37</v>
      </c>
      <c r="G9" s="62"/>
      <c r="H9" s="123" t="s">
        <v>38</v>
      </c>
      <c r="I9" s="62"/>
      <c r="J9" s="123" t="s">
        <v>41</v>
      </c>
      <c r="L9" s="124">
        <v>0</v>
      </c>
      <c r="M9" s="122"/>
      <c r="N9" s="124">
        <v>0</v>
      </c>
      <c r="P9" s="112">
        <v>644600</v>
      </c>
      <c r="Q9" s="62"/>
      <c r="R9" s="112">
        <v>359997716934</v>
      </c>
      <c r="S9" s="62"/>
      <c r="T9" s="112">
        <v>402795534075</v>
      </c>
      <c r="U9" s="62"/>
      <c r="V9" s="154">
        <v>0</v>
      </c>
      <c r="W9" s="153"/>
      <c r="X9" s="154">
        <v>0</v>
      </c>
      <c r="Y9" s="87"/>
      <c r="Z9" s="154">
        <v>0</v>
      </c>
      <c r="AA9" s="153"/>
      <c r="AB9" s="154">
        <v>0</v>
      </c>
      <c r="AC9" s="62"/>
      <c r="AD9" s="112">
        <f t="shared" ref="AD9:AD23" si="1">P9+V9-Z9</f>
        <v>644600</v>
      </c>
      <c r="AE9" s="62"/>
      <c r="AF9" s="256">
        <v>644650</v>
      </c>
      <c r="AG9" s="62"/>
      <c r="AH9" s="112">
        <v>359997716934</v>
      </c>
      <c r="AI9" s="62"/>
      <c r="AJ9" s="112">
        <v>415466073123</v>
      </c>
      <c r="AK9" s="62"/>
      <c r="AL9" s="88">
        <f t="shared" si="0"/>
        <v>3.5353651477843445E-2</v>
      </c>
      <c r="AN9" s="96"/>
      <c r="AO9" s="257"/>
    </row>
    <row r="10" spans="1:41" s="54" customFormat="1" ht="30" customHeight="1">
      <c r="A10" s="351" t="s">
        <v>42</v>
      </c>
      <c r="B10" s="351"/>
      <c r="D10" s="123" t="s">
        <v>37</v>
      </c>
      <c r="E10" s="62"/>
      <c r="F10" s="123" t="s">
        <v>37</v>
      </c>
      <c r="G10" s="62"/>
      <c r="H10" s="123" t="s">
        <v>43</v>
      </c>
      <c r="I10" s="62"/>
      <c r="J10" s="123" t="s">
        <v>44</v>
      </c>
      <c r="L10" s="124">
        <v>0</v>
      </c>
      <c r="M10" s="122"/>
      <c r="N10" s="124">
        <v>0</v>
      </c>
      <c r="P10" s="112">
        <v>184078</v>
      </c>
      <c r="Q10" s="62"/>
      <c r="R10" s="112">
        <v>118473344467</v>
      </c>
      <c r="S10" s="62"/>
      <c r="T10" s="112">
        <v>137100370593</v>
      </c>
      <c r="U10" s="62"/>
      <c r="V10" s="154">
        <v>0</v>
      </c>
      <c r="W10" s="153"/>
      <c r="X10" s="154">
        <v>0</v>
      </c>
      <c r="Y10" s="87"/>
      <c r="Z10" s="154">
        <v>328</v>
      </c>
      <c r="AA10" s="153"/>
      <c r="AB10" s="154">
        <v>247595116</v>
      </c>
      <c r="AC10" s="62"/>
      <c r="AD10" s="112">
        <f t="shared" si="1"/>
        <v>183750</v>
      </c>
      <c r="AE10" s="62"/>
      <c r="AF10" s="256">
        <v>765120</v>
      </c>
      <c r="AG10" s="62"/>
      <c r="AH10" s="112">
        <v>118262242342</v>
      </c>
      <c r="AI10" s="62"/>
      <c r="AJ10" s="112">
        <v>140565317918</v>
      </c>
      <c r="AK10" s="62"/>
      <c r="AL10" s="88">
        <f t="shared" si="0"/>
        <v>1.19612588873749E-2</v>
      </c>
      <c r="AN10" s="96"/>
      <c r="AO10" s="257"/>
    </row>
    <row r="11" spans="1:41" s="54" customFormat="1" ht="30" customHeight="1">
      <c r="A11" s="351" t="s">
        <v>63</v>
      </c>
      <c r="B11" s="351"/>
      <c r="D11" s="123" t="s">
        <v>37</v>
      </c>
      <c r="E11" s="62"/>
      <c r="F11" s="123" t="s">
        <v>37</v>
      </c>
      <c r="G11" s="62"/>
      <c r="H11" s="123" t="s">
        <v>38</v>
      </c>
      <c r="I11" s="62"/>
      <c r="J11" s="123" t="s">
        <v>64</v>
      </c>
      <c r="L11" s="124">
        <v>0</v>
      </c>
      <c r="M11" s="122"/>
      <c r="N11" s="124">
        <v>0</v>
      </c>
      <c r="P11" s="112">
        <v>490891</v>
      </c>
      <c r="Q11" s="62"/>
      <c r="R11" s="112">
        <v>288445385457</v>
      </c>
      <c r="S11" s="62"/>
      <c r="T11" s="112">
        <v>316807799767</v>
      </c>
      <c r="U11" s="62"/>
      <c r="V11" s="154">
        <v>0</v>
      </c>
      <c r="W11" s="153"/>
      <c r="X11" s="154">
        <v>0</v>
      </c>
      <c r="Y11" s="87"/>
      <c r="Z11" s="154">
        <v>0</v>
      </c>
      <c r="AA11" s="153"/>
      <c r="AB11" s="154">
        <v>0</v>
      </c>
      <c r="AC11" s="62"/>
      <c r="AD11" s="112">
        <f t="shared" si="1"/>
        <v>490891</v>
      </c>
      <c r="AE11" s="62"/>
      <c r="AF11" s="256">
        <v>668750</v>
      </c>
      <c r="AG11" s="62"/>
      <c r="AH11" s="112">
        <v>288445385457</v>
      </c>
      <c r="AI11" s="62"/>
      <c r="AJ11" s="112">
        <v>328223854892</v>
      </c>
      <c r="AK11" s="62"/>
      <c r="AL11" s="88">
        <f t="shared" si="0"/>
        <v>2.7929866054624043E-2</v>
      </c>
      <c r="AN11" s="96"/>
      <c r="AO11" s="257"/>
    </row>
    <row r="12" spans="1:41" s="54" customFormat="1" ht="30" customHeight="1">
      <c r="A12" s="351" t="s">
        <v>45</v>
      </c>
      <c r="B12" s="351"/>
      <c r="D12" s="123" t="s">
        <v>37</v>
      </c>
      <c r="E12" s="62"/>
      <c r="F12" s="123" t="s">
        <v>37</v>
      </c>
      <c r="G12" s="62"/>
      <c r="H12" s="123" t="s">
        <v>43</v>
      </c>
      <c r="I12" s="62"/>
      <c r="J12" s="123" t="s">
        <v>46</v>
      </c>
      <c r="L12" s="124">
        <v>0</v>
      </c>
      <c r="M12" s="122"/>
      <c r="N12" s="124">
        <v>0</v>
      </c>
      <c r="P12" s="112">
        <v>153672</v>
      </c>
      <c r="Q12" s="62"/>
      <c r="R12" s="112">
        <v>88408719508</v>
      </c>
      <c r="S12" s="62"/>
      <c r="T12" s="112">
        <v>97871321607</v>
      </c>
      <c r="U12" s="62"/>
      <c r="V12" s="154">
        <v>0</v>
      </c>
      <c r="W12" s="153"/>
      <c r="X12" s="154">
        <v>0</v>
      </c>
      <c r="Y12" s="87"/>
      <c r="Z12" s="154">
        <v>0</v>
      </c>
      <c r="AA12" s="153"/>
      <c r="AB12" s="154">
        <v>0</v>
      </c>
      <c r="AC12" s="62"/>
      <c r="AD12" s="112">
        <f t="shared" si="1"/>
        <v>153672</v>
      </c>
      <c r="AE12" s="62"/>
      <c r="AF12" s="256">
        <v>661800</v>
      </c>
      <c r="AG12" s="62"/>
      <c r="AH12" s="112">
        <v>88408719508</v>
      </c>
      <c r="AI12" s="62"/>
      <c r="AJ12" s="112">
        <v>101681696452</v>
      </c>
      <c r="AK12" s="62"/>
      <c r="AL12" s="88">
        <f t="shared" si="0"/>
        <v>8.6524977383065915E-3</v>
      </c>
      <c r="AN12" s="96"/>
      <c r="AO12" s="257"/>
    </row>
    <row r="13" spans="1:41" s="54" customFormat="1" ht="30" customHeight="1">
      <c r="A13" s="351" t="s">
        <v>49</v>
      </c>
      <c r="B13" s="351"/>
      <c r="D13" s="123" t="s">
        <v>37</v>
      </c>
      <c r="E13" s="62"/>
      <c r="F13" s="123" t="s">
        <v>37</v>
      </c>
      <c r="G13" s="62"/>
      <c r="H13" s="123" t="s">
        <v>50</v>
      </c>
      <c r="I13" s="62"/>
      <c r="J13" s="123" t="s">
        <v>51</v>
      </c>
      <c r="L13" s="124">
        <v>0.23</v>
      </c>
      <c r="M13" s="122"/>
      <c r="N13" s="124">
        <v>0.23</v>
      </c>
      <c r="P13" s="112">
        <v>450000</v>
      </c>
      <c r="Q13" s="62"/>
      <c r="R13" s="112">
        <v>450119595536</v>
      </c>
      <c r="S13" s="62"/>
      <c r="T13" s="112">
        <v>449918437500</v>
      </c>
      <c r="U13" s="62"/>
      <c r="V13" s="154">
        <v>0</v>
      </c>
      <c r="W13" s="153"/>
      <c r="X13" s="154">
        <v>0</v>
      </c>
      <c r="Y13" s="87"/>
      <c r="Z13" s="154">
        <v>0</v>
      </c>
      <c r="AA13" s="153"/>
      <c r="AB13" s="154">
        <v>0</v>
      </c>
      <c r="AC13" s="62"/>
      <c r="AD13" s="112">
        <f>P13+V13-Z13</f>
        <v>450000</v>
      </c>
      <c r="AE13" s="62"/>
      <c r="AF13" s="256">
        <v>1000000</v>
      </c>
      <c r="AG13" s="62"/>
      <c r="AH13" s="112">
        <v>450119595536</v>
      </c>
      <c r="AI13" s="62"/>
      <c r="AJ13" s="112">
        <v>484773684036</v>
      </c>
      <c r="AK13" s="62"/>
      <c r="AL13" s="88">
        <f t="shared" si="0"/>
        <v>4.1251310226635592E-2</v>
      </c>
      <c r="AN13" s="96"/>
      <c r="AO13" s="257"/>
    </row>
    <row r="14" spans="1:41" s="54" customFormat="1" ht="30" customHeight="1">
      <c r="A14" s="351" t="s">
        <v>54</v>
      </c>
      <c r="B14" s="351"/>
      <c r="D14" s="123" t="s">
        <v>37</v>
      </c>
      <c r="E14" s="62"/>
      <c r="F14" s="123" t="s">
        <v>37</v>
      </c>
      <c r="G14" s="62"/>
      <c r="H14" s="123" t="s">
        <v>55</v>
      </c>
      <c r="I14" s="62"/>
      <c r="J14" s="123" t="s">
        <v>56</v>
      </c>
      <c r="L14" s="125">
        <v>0.20499999999999999</v>
      </c>
      <c r="M14" s="126"/>
      <c r="N14" s="125">
        <v>0.20499999999999999</v>
      </c>
      <c r="P14" s="112">
        <v>95000</v>
      </c>
      <c r="Q14" s="62"/>
      <c r="R14" s="112">
        <v>89772579934</v>
      </c>
      <c r="S14" s="62"/>
      <c r="T14" s="112">
        <v>91645086317</v>
      </c>
      <c r="U14" s="62"/>
      <c r="V14" s="154">
        <v>0</v>
      </c>
      <c r="W14" s="153"/>
      <c r="X14" s="154">
        <v>0</v>
      </c>
      <c r="Y14" s="87"/>
      <c r="Z14" s="154">
        <v>0</v>
      </c>
      <c r="AA14" s="153"/>
      <c r="AB14" s="154">
        <v>0</v>
      </c>
      <c r="AC14" s="62"/>
      <c r="AD14" s="112">
        <f t="shared" si="1"/>
        <v>95000</v>
      </c>
      <c r="AE14" s="62"/>
      <c r="AF14" s="256">
        <v>975960</v>
      </c>
      <c r="AG14" s="62"/>
      <c r="AH14" s="112">
        <v>89772579934</v>
      </c>
      <c r="AI14" s="62"/>
      <c r="AJ14" s="112">
        <v>98851148172</v>
      </c>
      <c r="AK14" s="62"/>
      <c r="AL14" s="88">
        <f t="shared" si="0"/>
        <v>8.4116351893381135E-3</v>
      </c>
      <c r="AN14" s="96"/>
      <c r="AO14" s="257"/>
    </row>
    <row r="15" spans="1:41" s="54" customFormat="1" ht="30" customHeight="1">
      <c r="A15" s="351" t="s">
        <v>58</v>
      </c>
      <c r="B15" s="351"/>
      <c r="D15" s="123" t="s">
        <v>37</v>
      </c>
      <c r="E15" s="62"/>
      <c r="F15" s="123" t="s">
        <v>37</v>
      </c>
      <c r="G15" s="62"/>
      <c r="H15" s="123" t="s">
        <v>57</v>
      </c>
      <c r="I15" s="62"/>
      <c r="J15" s="123" t="s">
        <v>59</v>
      </c>
      <c r="L15" s="125">
        <v>0.20499999999999999</v>
      </c>
      <c r="M15" s="126"/>
      <c r="N15" s="125">
        <v>0.20499999999999999</v>
      </c>
      <c r="P15" s="112">
        <v>41340</v>
      </c>
      <c r="Q15" s="62"/>
      <c r="R15" s="112">
        <v>38781880800</v>
      </c>
      <c r="S15" s="62"/>
      <c r="T15" s="112">
        <v>38999287098</v>
      </c>
      <c r="U15" s="62"/>
      <c r="V15" s="154">
        <v>0</v>
      </c>
      <c r="W15" s="153"/>
      <c r="X15" s="154">
        <v>0</v>
      </c>
      <c r="Y15" s="87"/>
      <c r="Z15" s="154">
        <v>0</v>
      </c>
      <c r="AA15" s="153"/>
      <c r="AB15" s="154">
        <v>0</v>
      </c>
      <c r="AC15" s="62"/>
      <c r="AD15" s="112">
        <f t="shared" si="1"/>
        <v>41340</v>
      </c>
      <c r="AE15" s="62"/>
      <c r="AF15" s="256">
        <v>958180</v>
      </c>
      <c r="AG15" s="62"/>
      <c r="AH15" s="112">
        <v>38781880800</v>
      </c>
      <c r="AI15" s="62"/>
      <c r="AJ15" s="112">
        <v>41439561380</v>
      </c>
      <c r="AK15" s="62"/>
      <c r="AL15" s="88">
        <f t="shared" si="0"/>
        <v>3.5262561860002744E-3</v>
      </c>
      <c r="AN15" s="96"/>
      <c r="AO15" s="257"/>
    </row>
    <row r="16" spans="1:41" s="54" customFormat="1" ht="30" customHeight="1">
      <c r="A16" s="351" t="s">
        <v>60</v>
      </c>
      <c r="B16" s="351"/>
      <c r="D16" s="123" t="s">
        <v>37</v>
      </c>
      <c r="E16" s="62"/>
      <c r="F16" s="123" t="s">
        <v>37</v>
      </c>
      <c r="G16" s="62"/>
      <c r="H16" s="123" t="s">
        <v>61</v>
      </c>
      <c r="I16" s="62"/>
      <c r="J16" s="123" t="s">
        <v>62</v>
      </c>
      <c r="L16" s="124">
        <v>0.23</v>
      </c>
      <c r="M16" s="122"/>
      <c r="N16" s="124">
        <v>0.23</v>
      </c>
      <c r="P16" s="112">
        <v>200000</v>
      </c>
      <c r="Q16" s="62"/>
      <c r="R16" s="112">
        <v>200000000000</v>
      </c>
      <c r="S16" s="62"/>
      <c r="T16" s="112">
        <v>199963750000</v>
      </c>
      <c r="U16" s="62"/>
      <c r="V16" s="154">
        <v>0</v>
      </c>
      <c r="W16" s="153"/>
      <c r="X16" s="154">
        <v>0</v>
      </c>
      <c r="Y16" s="87"/>
      <c r="Z16" s="154">
        <v>0</v>
      </c>
      <c r="AA16" s="153"/>
      <c r="AB16" s="154">
        <v>0</v>
      </c>
      <c r="AC16" s="62"/>
      <c r="AD16" s="112">
        <f t="shared" si="1"/>
        <v>200000</v>
      </c>
      <c r="AE16" s="62"/>
      <c r="AF16" s="256">
        <v>1080000</v>
      </c>
      <c r="AG16" s="62"/>
      <c r="AH16" s="112">
        <v>200000000000</v>
      </c>
      <c r="AI16" s="62"/>
      <c r="AJ16" s="112">
        <v>230422643731</v>
      </c>
      <c r="AK16" s="62"/>
      <c r="AL16" s="88">
        <f t="shared" si="0"/>
        <v>1.9607574158425518E-2</v>
      </c>
      <c r="AN16" s="96"/>
      <c r="AO16" s="257"/>
    </row>
    <row r="17" spans="1:41" s="54" customFormat="1" ht="30" customHeight="1">
      <c r="A17" s="351" t="s">
        <v>144</v>
      </c>
      <c r="B17" s="351"/>
      <c r="D17" s="123" t="s">
        <v>37</v>
      </c>
      <c r="E17" s="62"/>
      <c r="F17" s="123" t="s">
        <v>37</v>
      </c>
      <c r="G17" s="62"/>
      <c r="H17" s="123" t="s">
        <v>145</v>
      </c>
      <c r="I17" s="62"/>
      <c r="J17" s="123" t="s">
        <v>146</v>
      </c>
      <c r="L17" s="124">
        <v>0</v>
      </c>
      <c r="M17" s="122"/>
      <c r="N17" s="124">
        <v>0</v>
      </c>
      <c r="P17" s="112">
        <v>617528</v>
      </c>
      <c r="Q17" s="62"/>
      <c r="R17" s="112">
        <v>339592567945</v>
      </c>
      <c r="S17" s="62"/>
      <c r="T17" s="112">
        <v>376611456239</v>
      </c>
      <c r="U17" s="62"/>
      <c r="V17" s="154">
        <v>0</v>
      </c>
      <c r="W17" s="153"/>
      <c r="X17" s="154">
        <v>0</v>
      </c>
      <c r="Y17" s="87"/>
      <c r="Z17" s="154">
        <v>0</v>
      </c>
      <c r="AA17" s="153"/>
      <c r="AB17" s="154">
        <v>0</v>
      </c>
      <c r="AC17" s="62"/>
      <c r="AD17" s="112">
        <f t="shared" si="1"/>
        <v>617528</v>
      </c>
      <c r="AE17" s="62"/>
      <c r="AF17" s="256">
        <v>634940</v>
      </c>
      <c r="AG17" s="62"/>
      <c r="AH17" s="112">
        <v>339592567945</v>
      </c>
      <c r="AI17" s="62"/>
      <c r="AJ17" s="112">
        <v>392022161422</v>
      </c>
      <c r="AK17" s="62"/>
      <c r="AL17" s="88">
        <f t="shared" si="0"/>
        <v>3.3358716302212113E-2</v>
      </c>
      <c r="AN17" s="96"/>
      <c r="AO17" s="257"/>
    </row>
    <row r="18" spans="1:41" s="54" customFormat="1" ht="30" customHeight="1">
      <c r="A18" s="351" t="s">
        <v>167</v>
      </c>
      <c r="B18" s="351"/>
      <c r="D18" s="123" t="s">
        <v>37</v>
      </c>
      <c r="E18" s="62"/>
      <c r="F18" s="123" t="s">
        <v>37</v>
      </c>
      <c r="G18" s="62"/>
      <c r="H18" s="123" t="s">
        <v>171</v>
      </c>
      <c r="I18" s="62"/>
      <c r="J18" s="123" t="s">
        <v>164</v>
      </c>
      <c r="L18" s="124">
        <v>0.23</v>
      </c>
      <c r="M18" s="122"/>
      <c r="N18" s="124">
        <v>0.23</v>
      </c>
      <c r="P18" s="112">
        <v>500000</v>
      </c>
      <c r="Q18" s="62"/>
      <c r="R18" s="112">
        <v>500000000000</v>
      </c>
      <c r="S18" s="62"/>
      <c r="T18" s="112">
        <v>499909375000</v>
      </c>
      <c r="U18" s="62"/>
      <c r="V18" s="154">
        <v>0</v>
      </c>
      <c r="W18" s="153"/>
      <c r="X18" s="154">
        <v>0</v>
      </c>
      <c r="Y18" s="87"/>
      <c r="Z18" s="154">
        <v>0</v>
      </c>
      <c r="AA18" s="153"/>
      <c r="AB18" s="154">
        <v>0</v>
      </c>
      <c r="AC18" s="62"/>
      <c r="AD18" s="112">
        <f t="shared" si="1"/>
        <v>500000</v>
      </c>
      <c r="AE18" s="62"/>
      <c r="AF18" s="256">
        <v>1000000</v>
      </c>
      <c r="AG18" s="116"/>
      <c r="AH18" s="112">
        <v>500000000000</v>
      </c>
      <c r="AI18" s="116"/>
      <c r="AJ18" s="115">
        <v>502588780757</v>
      </c>
      <c r="AK18" s="62"/>
      <c r="AL18" s="88">
        <f t="shared" si="0"/>
        <v>4.2767267271657278E-2</v>
      </c>
      <c r="AN18" s="96"/>
      <c r="AO18" s="257"/>
    </row>
    <row r="19" spans="1:41" s="54" customFormat="1" ht="30" customHeight="1">
      <c r="A19" s="352" t="s">
        <v>271</v>
      </c>
      <c r="B19" s="352"/>
      <c r="D19" s="123" t="s">
        <v>37</v>
      </c>
      <c r="E19" s="62"/>
      <c r="F19" s="123" t="s">
        <v>37</v>
      </c>
      <c r="G19" s="62"/>
      <c r="H19" s="123" t="s">
        <v>272</v>
      </c>
      <c r="I19" s="62"/>
      <c r="J19" s="123" t="s">
        <v>273</v>
      </c>
      <c r="L19" s="124">
        <v>0.23</v>
      </c>
      <c r="M19" s="122"/>
      <c r="N19" s="124">
        <v>0.23</v>
      </c>
      <c r="P19" s="112">
        <v>600000</v>
      </c>
      <c r="Q19" s="62"/>
      <c r="R19" s="112">
        <v>570019179307</v>
      </c>
      <c r="S19" s="62"/>
      <c r="T19" s="112">
        <v>571840335150</v>
      </c>
      <c r="U19" s="62"/>
      <c r="V19" s="154">
        <v>0</v>
      </c>
      <c r="W19" s="153"/>
      <c r="X19" s="154">
        <v>0</v>
      </c>
      <c r="Y19" s="87"/>
      <c r="Z19" s="154">
        <v>0</v>
      </c>
      <c r="AA19" s="153"/>
      <c r="AB19" s="154">
        <v>0</v>
      </c>
      <c r="AC19" s="62"/>
      <c r="AD19" s="112">
        <f t="shared" si="1"/>
        <v>600000</v>
      </c>
      <c r="AE19" s="62"/>
      <c r="AF19" s="256">
        <v>960413</v>
      </c>
      <c r="AG19" s="116"/>
      <c r="AH19" s="112">
        <v>570019179307</v>
      </c>
      <c r="AI19" s="116"/>
      <c r="AJ19" s="115">
        <v>603323887912</v>
      </c>
      <c r="AK19" s="62"/>
      <c r="AL19" s="88">
        <f t="shared" si="0"/>
        <v>5.1339215982585437E-2</v>
      </c>
      <c r="AN19" s="96"/>
      <c r="AO19" s="257"/>
    </row>
    <row r="20" spans="1:41" ht="30" customHeight="1">
      <c r="A20" s="351" t="s">
        <v>165</v>
      </c>
      <c r="B20" s="351"/>
      <c r="D20" s="123" t="s">
        <v>170</v>
      </c>
      <c r="E20" s="62"/>
      <c r="F20" s="123" t="s">
        <v>170</v>
      </c>
      <c r="G20" s="62"/>
      <c r="H20" s="123" t="s">
        <v>176</v>
      </c>
      <c r="I20" s="62"/>
      <c r="J20" s="123" t="s">
        <v>166</v>
      </c>
      <c r="L20" s="123">
        <v>20.5</v>
      </c>
      <c r="M20" s="122"/>
      <c r="N20" s="123">
        <v>20.5</v>
      </c>
      <c r="P20" s="112">
        <v>500000</v>
      </c>
      <c r="Q20" s="62"/>
      <c r="R20" s="112">
        <v>500000000000</v>
      </c>
      <c r="S20" s="62"/>
      <c r="T20" s="112">
        <v>500000000000</v>
      </c>
      <c r="U20" s="62"/>
      <c r="V20" s="154">
        <v>0</v>
      </c>
      <c r="W20" s="153"/>
      <c r="X20" s="154">
        <v>0</v>
      </c>
      <c r="Y20" s="87"/>
      <c r="Z20" s="154">
        <v>0</v>
      </c>
      <c r="AA20" s="153"/>
      <c r="AB20" s="154">
        <v>0</v>
      </c>
      <c r="AC20" s="62"/>
      <c r="AD20" s="112">
        <f t="shared" si="1"/>
        <v>500000</v>
      </c>
      <c r="AE20" s="14"/>
      <c r="AF20" s="256">
        <v>1000000</v>
      </c>
      <c r="AG20" s="62"/>
      <c r="AH20" s="112">
        <v>500000000000</v>
      </c>
      <c r="AI20" s="62"/>
      <c r="AJ20" s="112">
        <v>509899356064</v>
      </c>
      <c r="AK20" s="14"/>
      <c r="AL20" s="88">
        <f t="shared" si="0"/>
        <v>4.3389353040450461E-2</v>
      </c>
      <c r="AN20" s="98"/>
    </row>
    <row r="21" spans="1:41" ht="30" customHeight="1">
      <c r="A21" s="351" t="s">
        <v>227</v>
      </c>
      <c r="B21" s="351"/>
      <c r="D21" s="123" t="s">
        <v>37</v>
      </c>
      <c r="E21" s="62"/>
      <c r="F21" s="123" t="s">
        <v>37</v>
      </c>
      <c r="G21" s="62"/>
      <c r="H21" s="123" t="s">
        <v>215</v>
      </c>
      <c r="I21" s="62"/>
      <c r="J21" s="123" t="s">
        <v>228</v>
      </c>
      <c r="L21" s="124">
        <v>0.23</v>
      </c>
      <c r="M21" s="122"/>
      <c r="N21" s="124">
        <v>0.23</v>
      </c>
      <c r="P21" s="112">
        <v>715971</v>
      </c>
      <c r="Q21" s="62"/>
      <c r="R21" s="112">
        <v>681266280802</v>
      </c>
      <c r="S21" s="62"/>
      <c r="T21" s="112">
        <v>686871135668</v>
      </c>
      <c r="U21" s="62"/>
      <c r="V21" s="154">
        <v>0</v>
      </c>
      <c r="W21" s="153"/>
      <c r="X21" s="154">
        <v>0</v>
      </c>
      <c r="Y21" s="87"/>
      <c r="Z21" s="154">
        <v>0</v>
      </c>
      <c r="AA21" s="153"/>
      <c r="AB21" s="154">
        <v>0</v>
      </c>
      <c r="AC21" s="62"/>
      <c r="AD21" s="112">
        <f t="shared" si="1"/>
        <v>715971</v>
      </c>
      <c r="AE21" s="14"/>
      <c r="AF21" s="256">
        <v>879200</v>
      </c>
      <c r="AG21" s="62"/>
      <c r="AH21" s="112">
        <v>681266280802</v>
      </c>
      <c r="AI21" s="62"/>
      <c r="AJ21" s="112">
        <v>681757623985</v>
      </c>
      <c r="AK21" s="14"/>
      <c r="AL21" s="88">
        <f t="shared" si="0"/>
        <v>5.8013452818306721E-2</v>
      </c>
      <c r="AN21" s="98"/>
    </row>
    <row r="22" spans="1:41" s="54" customFormat="1" ht="30" customHeight="1">
      <c r="A22" s="351" t="s">
        <v>291</v>
      </c>
      <c r="B22" s="351"/>
      <c r="D22" s="123" t="s">
        <v>37</v>
      </c>
      <c r="E22" s="62"/>
      <c r="F22" s="123" t="s">
        <v>37</v>
      </c>
      <c r="G22" s="62"/>
      <c r="H22" s="123" t="s">
        <v>292</v>
      </c>
      <c r="I22" s="62"/>
      <c r="J22" s="123" t="s">
        <v>293</v>
      </c>
      <c r="L22" s="124">
        <v>0.23</v>
      </c>
      <c r="M22" s="122"/>
      <c r="N22" s="124">
        <v>0.23</v>
      </c>
      <c r="P22" s="112">
        <v>400000</v>
      </c>
      <c r="Q22" s="62"/>
      <c r="R22" s="112">
        <v>400062500000</v>
      </c>
      <c r="S22" s="62"/>
      <c r="T22" s="112">
        <v>399927500000</v>
      </c>
      <c r="U22" s="62"/>
      <c r="V22" s="154">
        <v>0</v>
      </c>
      <c r="W22" s="153"/>
      <c r="X22" s="154">
        <v>0</v>
      </c>
      <c r="Y22" s="87"/>
      <c r="Z22" s="154">
        <v>0</v>
      </c>
      <c r="AA22" s="153"/>
      <c r="AB22" s="154">
        <v>0</v>
      </c>
      <c r="AC22" s="62"/>
      <c r="AD22" s="112">
        <f t="shared" si="1"/>
        <v>400000</v>
      </c>
      <c r="AE22" s="62"/>
      <c r="AF22" s="256">
        <v>1000000</v>
      </c>
      <c r="AG22" s="62"/>
      <c r="AH22" s="112">
        <v>400062500000</v>
      </c>
      <c r="AI22" s="62"/>
      <c r="AJ22" s="112">
        <v>401592486319</v>
      </c>
      <c r="AK22" s="62"/>
      <c r="AL22" s="88">
        <f t="shared" si="0"/>
        <v>3.4173093101730223E-2</v>
      </c>
      <c r="AN22" s="96"/>
      <c r="AO22" s="257"/>
    </row>
    <row r="23" spans="1:41" s="54" customFormat="1" ht="30" customHeight="1">
      <c r="A23" s="351" t="s">
        <v>290</v>
      </c>
      <c r="B23" s="351"/>
      <c r="D23" s="123" t="s">
        <v>37</v>
      </c>
      <c r="E23" s="62"/>
      <c r="F23" s="123" t="s">
        <v>37</v>
      </c>
      <c r="G23" s="62"/>
      <c r="H23" s="123" t="s">
        <v>215</v>
      </c>
      <c r="I23" s="62"/>
      <c r="J23" s="123" t="s">
        <v>294</v>
      </c>
      <c r="L23" s="124">
        <v>0.23</v>
      </c>
      <c r="M23" s="122"/>
      <c r="N23" s="124">
        <v>0.23</v>
      </c>
      <c r="P23" s="112">
        <v>235000</v>
      </c>
      <c r="Q23" s="62"/>
      <c r="R23" s="112">
        <v>203058769000</v>
      </c>
      <c r="S23" s="62"/>
      <c r="T23" s="112">
        <v>203097181962.5</v>
      </c>
      <c r="U23" s="62"/>
      <c r="V23" s="154">
        <v>0</v>
      </c>
      <c r="W23" s="153"/>
      <c r="X23" s="154">
        <v>0</v>
      </c>
      <c r="Y23" s="87"/>
      <c r="Z23" s="154">
        <v>0</v>
      </c>
      <c r="AA23" s="153"/>
      <c r="AB23" s="154">
        <v>0</v>
      </c>
      <c r="AC23" s="62"/>
      <c r="AD23" s="112">
        <f t="shared" si="1"/>
        <v>235000</v>
      </c>
      <c r="AE23" s="62"/>
      <c r="AF23" s="256">
        <v>877000</v>
      </c>
      <c r="AG23" s="62"/>
      <c r="AH23" s="112">
        <v>203058769000</v>
      </c>
      <c r="AI23" s="62"/>
      <c r="AJ23" s="112">
        <v>228371245791</v>
      </c>
      <c r="AK23" s="62"/>
      <c r="AL23" s="88">
        <f t="shared" si="0"/>
        <v>1.9433012593703829E-2</v>
      </c>
      <c r="AN23" s="96"/>
      <c r="AO23" s="257"/>
    </row>
    <row r="24" spans="1:41" s="22" customFormat="1" ht="30" customHeight="1" thickBot="1">
      <c r="A24" s="339" t="s">
        <v>12</v>
      </c>
      <c r="B24" s="339"/>
      <c r="D24" s="92"/>
      <c r="E24" s="59"/>
      <c r="F24" s="92"/>
      <c r="G24" s="59"/>
      <c r="H24" s="92"/>
      <c r="I24" s="59"/>
      <c r="J24" s="92"/>
      <c r="K24" s="59"/>
      <c r="L24" s="92"/>
      <c r="M24" s="59"/>
      <c r="N24" s="92"/>
      <c r="O24" s="59"/>
      <c r="P24" s="113">
        <f>SUM(P8:P23)</f>
        <v>6374251</v>
      </c>
      <c r="Q24" s="81"/>
      <c r="R24" s="113">
        <f>SUM(R8:R23)</f>
        <v>5162547969184</v>
      </c>
      <c r="S24" s="81"/>
      <c r="T24" s="113">
        <f>SUM(T8:T23)</f>
        <v>5341285506800.5</v>
      </c>
      <c r="U24" s="81"/>
      <c r="V24" s="113">
        <f>SUM(V8:V23)</f>
        <v>0</v>
      </c>
      <c r="W24" s="81"/>
      <c r="X24" s="113">
        <f>SUM(X8:X23)</f>
        <v>0</v>
      </c>
      <c r="Y24" s="81"/>
      <c r="Z24" s="113">
        <f>SUM(Z8:Z23)</f>
        <v>328</v>
      </c>
      <c r="AA24" s="81"/>
      <c r="AB24" s="113">
        <f>SUM(AB8:AB23)</f>
        <v>247595116</v>
      </c>
      <c r="AC24" s="81"/>
      <c r="AD24" s="113">
        <f>SUM(AD8:AD23)</f>
        <v>6373923</v>
      </c>
      <c r="AE24" s="20"/>
      <c r="AF24" s="161"/>
      <c r="AG24" s="81"/>
      <c r="AH24" s="113">
        <f>SUM(AH8:AH23)</f>
        <v>5162336867059</v>
      </c>
      <c r="AI24" s="81"/>
      <c r="AJ24" s="113">
        <f>SUM(AJ8:AJ23)</f>
        <v>5541313213766</v>
      </c>
      <c r="AK24" s="20"/>
      <c r="AL24" s="223">
        <f>SUM(AL8:AL23)</f>
        <v>0.47153225922024511</v>
      </c>
      <c r="AO24" s="46"/>
    </row>
    <row r="25" spans="1:41" ht="30" customHeight="1" thickTop="1"/>
    <row r="26" spans="1:41" ht="30" customHeight="1">
      <c r="AJ26" s="96"/>
    </row>
    <row r="27" spans="1:41" ht="30" customHeight="1">
      <c r="AJ27" s="96"/>
    </row>
  </sheetData>
  <mergeCells count="37">
    <mergeCell ref="A10:B10"/>
    <mergeCell ref="A12:B12"/>
    <mergeCell ref="A13:B13"/>
    <mergeCell ref="A11:B11"/>
    <mergeCell ref="A24:B24"/>
    <mergeCell ref="A14:B14"/>
    <mergeCell ref="A15:B15"/>
    <mergeCell ref="A16:B16"/>
    <mergeCell ref="A17:B17"/>
    <mergeCell ref="A18:B18"/>
    <mergeCell ref="A20:B20"/>
    <mergeCell ref="A21:B21"/>
    <mergeCell ref="A23:B23"/>
    <mergeCell ref="A19:B19"/>
    <mergeCell ref="A22:B22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1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s="50" customFormat="1" ht="30" customHeight="1">
      <c r="A4" s="338" t="s">
        <v>161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17" ht="30" customHeight="1">
      <c r="A5" s="339" t="s">
        <v>109</v>
      </c>
      <c r="B5" s="339"/>
      <c r="D5" s="339" t="s">
        <v>110</v>
      </c>
      <c r="F5" s="339" t="s">
        <v>111</v>
      </c>
      <c r="H5" s="339" t="s">
        <v>22</v>
      </c>
      <c r="J5" s="339" t="s">
        <v>112</v>
      </c>
      <c r="K5" s="339"/>
      <c r="M5" s="353" t="s">
        <v>107</v>
      </c>
      <c r="O5" s="339" t="s">
        <v>113</v>
      </c>
      <c r="Q5" s="353" t="s">
        <v>108</v>
      </c>
    </row>
    <row r="6" spans="1:17" ht="19.5" customHeight="1">
      <c r="A6" s="337"/>
      <c r="B6" s="337"/>
      <c r="D6" s="337"/>
      <c r="F6" s="337"/>
      <c r="H6" s="354"/>
      <c r="J6" s="337"/>
      <c r="K6" s="337"/>
      <c r="M6" s="353"/>
      <c r="O6" s="337"/>
      <c r="Q6" s="353"/>
    </row>
    <row r="7" spans="1:17" s="41" customFormat="1" ht="30" customHeight="1">
      <c r="A7" s="356" t="s">
        <v>114</v>
      </c>
      <c r="B7" s="356"/>
      <c r="D7" s="356" t="s">
        <v>114</v>
      </c>
      <c r="F7" s="51" t="s">
        <v>139</v>
      </c>
      <c r="H7" s="103">
        <v>450000</v>
      </c>
      <c r="I7" s="104"/>
      <c r="J7" s="358">
        <v>450000000000</v>
      </c>
      <c r="K7" s="358"/>
      <c r="L7" s="104"/>
      <c r="M7" s="264">
        <v>2254931506</v>
      </c>
      <c r="N7" s="104"/>
      <c r="O7" s="105">
        <v>1000000</v>
      </c>
      <c r="Q7" s="108">
        <v>0.32</v>
      </c>
    </row>
    <row r="8" spans="1:17" s="41" customFormat="1" ht="30" customHeight="1">
      <c r="A8" s="357"/>
      <c r="B8" s="357"/>
      <c r="D8" s="357"/>
      <c r="F8" s="41" t="s">
        <v>140</v>
      </c>
      <c r="H8" s="105">
        <v>200000</v>
      </c>
      <c r="I8" s="104"/>
      <c r="J8" s="355">
        <v>200000000000</v>
      </c>
      <c r="K8" s="355"/>
      <c r="L8" s="104"/>
      <c r="M8" s="265">
        <v>1707123283</v>
      </c>
      <c r="N8" s="104"/>
      <c r="O8" s="105">
        <v>1000000</v>
      </c>
      <c r="Q8" s="220">
        <v>0.33</v>
      </c>
    </row>
    <row r="9" spans="1:17" ht="30" customHeight="1">
      <c r="A9" s="357"/>
      <c r="B9" s="357"/>
      <c r="D9" s="357"/>
      <c r="F9" s="41" t="s">
        <v>165</v>
      </c>
      <c r="H9" s="105">
        <v>500000</v>
      </c>
      <c r="I9" s="106"/>
      <c r="J9" s="355">
        <v>500000000000</v>
      </c>
      <c r="K9" s="355"/>
      <c r="L9" s="106"/>
      <c r="M9" s="265">
        <v>3390625000</v>
      </c>
      <c r="N9" s="106"/>
      <c r="O9" s="105">
        <v>1000000</v>
      </c>
      <c r="Q9" s="109">
        <v>0.379</v>
      </c>
    </row>
    <row r="10" spans="1:17" ht="30" customHeight="1">
      <c r="A10" s="357"/>
      <c r="B10" s="357"/>
      <c r="D10" s="357"/>
      <c r="F10" s="41" t="s">
        <v>172</v>
      </c>
      <c r="H10" s="105">
        <v>500000</v>
      </c>
      <c r="I10" s="107"/>
      <c r="J10" s="355">
        <v>500000000000</v>
      </c>
      <c r="K10" s="355"/>
      <c r="L10" s="107"/>
      <c r="M10" s="265">
        <v>5223287681</v>
      </c>
      <c r="N10" s="107"/>
      <c r="O10" s="105">
        <v>1000000</v>
      </c>
      <c r="Q10" s="110">
        <v>0.40899999999999997</v>
      </c>
    </row>
    <row r="11" spans="1:17" ht="30" customHeight="1">
      <c r="A11" s="357"/>
      <c r="B11" s="357"/>
      <c r="D11" s="357"/>
      <c r="F11" s="41" t="s">
        <v>295</v>
      </c>
      <c r="H11" s="105">
        <v>400000</v>
      </c>
      <c r="I11" s="107"/>
      <c r="J11" s="355">
        <v>400062500000</v>
      </c>
      <c r="K11" s="355"/>
      <c r="L11" s="312"/>
      <c r="M11" s="265">
        <v>1318667033</v>
      </c>
      <c r="N11" s="107"/>
      <c r="O11" s="105">
        <v>1000000</v>
      </c>
      <c r="Q11" s="110">
        <v>0.35499999999999998</v>
      </c>
    </row>
  </sheetData>
  <mergeCells count="19">
    <mergeCell ref="A7:B11"/>
    <mergeCell ref="D7:D11"/>
    <mergeCell ref="J9:K9"/>
    <mergeCell ref="J7:K7"/>
    <mergeCell ref="J8:K8"/>
    <mergeCell ref="J10:K10"/>
    <mergeCell ref="J11:K11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2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6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6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1:16" s="13" customFormat="1" ht="30" customHeight="1">
      <c r="A4" s="338" t="s">
        <v>65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6" s="13" customFormat="1" ht="30" customHeight="1">
      <c r="A5" s="338" t="s">
        <v>66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</row>
    <row r="6" spans="1:16" ht="9" customHeight="1"/>
    <row r="7" spans="1:16" ht="30" customHeight="1">
      <c r="C7" s="354" t="s">
        <v>304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</row>
    <row r="8" spans="1:16" ht="42">
      <c r="A8" s="1" t="s">
        <v>67</v>
      </c>
      <c r="C8" s="17" t="s">
        <v>6</v>
      </c>
      <c r="E8" s="17" t="s">
        <v>68</v>
      </c>
      <c r="G8" s="28" t="s">
        <v>69</v>
      </c>
      <c r="I8" s="17" t="s">
        <v>70</v>
      </c>
      <c r="K8" s="28" t="s">
        <v>71</v>
      </c>
      <c r="M8" s="9" t="s">
        <v>137</v>
      </c>
    </row>
    <row r="9" spans="1:16" ht="30" customHeight="1">
      <c r="A9" s="308" t="s">
        <v>271</v>
      </c>
      <c r="B9" s="168"/>
      <c r="C9" s="24">
        <v>600000</v>
      </c>
      <c r="D9" s="23"/>
      <c r="E9" s="24">
        <v>950000</v>
      </c>
      <c r="F9" s="23"/>
      <c r="G9" s="24">
        <v>960412.6934984501</v>
      </c>
      <c r="H9" s="23"/>
      <c r="I9" s="324">
        <v>1.0800000000000001E-2</v>
      </c>
      <c r="J9" s="23"/>
      <c r="K9" s="24">
        <v>576247800000</v>
      </c>
      <c r="L9" s="168"/>
      <c r="M9" s="10" t="s">
        <v>138</v>
      </c>
      <c r="N9" s="36"/>
    </row>
    <row r="10" spans="1:16" ht="30" customHeight="1" thickBot="1">
      <c r="A10" s="11" t="s">
        <v>12</v>
      </c>
      <c r="B10" s="168"/>
      <c r="C10" s="310">
        <f>SUM(C9:C9)</f>
        <v>600000</v>
      </c>
      <c r="D10" s="23"/>
      <c r="E10" s="24"/>
      <c r="F10" s="23"/>
      <c r="G10" s="24"/>
      <c r="H10" s="23"/>
      <c r="I10" s="309"/>
      <c r="J10" s="23"/>
      <c r="K10" s="310">
        <f>SUM(K9:K9)</f>
        <v>576247800000</v>
      </c>
      <c r="L10" s="168"/>
      <c r="M10" s="10"/>
      <c r="N10" s="36"/>
    </row>
    <row r="11" spans="1:16" ht="30" customHeight="1" thickTop="1">
      <c r="A11" s="1"/>
      <c r="B11" s="168"/>
      <c r="C11" s="24"/>
      <c r="D11" s="23"/>
      <c r="E11" s="24"/>
      <c r="F11" s="23"/>
      <c r="G11" s="24"/>
      <c r="H11" s="23"/>
      <c r="I11" s="309"/>
      <c r="J11" s="23"/>
      <c r="K11" s="24"/>
      <c r="L11" s="168"/>
      <c r="M11" s="10"/>
      <c r="N11" s="36"/>
      <c r="P11" s="98"/>
    </row>
    <row r="12" spans="1:16" ht="30" customHeight="1">
      <c r="P12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18"/>
    </row>
    <row r="2" spans="1:48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18"/>
    </row>
    <row r="3" spans="1:48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18"/>
    </row>
    <row r="4" spans="1:48" s="13" customFormat="1" ht="30" customHeight="1">
      <c r="A4" s="338" t="s">
        <v>173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</row>
    <row r="5" spans="1:48" ht="30" customHeight="1">
      <c r="H5" s="340" t="s">
        <v>287</v>
      </c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B5" s="340" t="s">
        <v>304</v>
      </c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</row>
    <row r="6" spans="1:48" ht="36.75" customHeight="1">
      <c r="A6" s="340" t="s">
        <v>13</v>
      </c>
      <c r="B6" s="340"/>
      <c r="C6" s="340"/>
      <c r="D6" s="340"/>
      <c r="E6" s="340"/>
      <c r="F6" s="340"/>
      <c r="H6" s="340" t="s">
        <v>14</v>
      </c>
      <c r="I6" s="340"/>
      <c r="J6" s="340"/>
      <c r="L6" s="340" t="s">
        <v>15</v>
      </c>
      <c r="M6" s="340"/>
      <c r="N6" s="340"/>
      <c r="P6" s="340" t="s">
        <v>16</v>
      </c>
      <c r="Q6" s="340"/>
      <c r="R6" s="340"/>
      <c r="S6" s="340"/>
      <c r="T6" s="340"/>
      <c r="V6" s="340" t="s">
        <v>17</v>
      </c>
      <c r="W6" s="340"/>
      <c r="X6" s="340"/>
      <c r="Y6" s="340"/>
      <c r="Z6" s="340"/>
      <c r="AB6" s="340" t="s">
        <v>14</v>
      </c>
      <c r="AC6" s="340"/>
      <c r="AD6" s="340"/>
      <c r="AE6" s="340"/>
      <c r="AF6" s="340"/>
      <c r="AH6" s="340" t="s">
        <v>15</v>
      </c>
      <c r="AI6" s="340"/>
      <c r="AJ6" s="340"/>
      <c r="AL6" s="340" t="s">
        <v>16</v>
      </c>
      <c r="AM6" s="340"/>
      <c r="AN6" s="340"/>
      <c r="AP6" s="340" t="s">
        <v>17</v>
      </c>
      <c r="AQ6" s="340"/>
      <c r="AR6" s="340"/>
    </row>
    <row r="7" spans="1:48" ht="38.25" customHeight="1">
      <c r="A7" s="360"/>
      <c r="B7" s="360"/>
      <c r="C7" s="360"/>
      <c r="D7" s="360"/>
      <c r="E7" s="360"/>
      <c r="F7" s="360"/>
      <c r="H7" s="359"/>
      <c r="I7" s="359"/>
      <c r="J7" s="359"/>
      <c r="K7" s="14"/>
      <c r="L7" s="359"/>
      <c r="M7" s="359"/>
      <c r="N7" s="359"/>
      <c r="O7" s="14"/>
      <c r="P7" s="360"/>
      <c r="Q7" s="360"/>
      <c r="R7" s="360"/>
      <c r="S7" s="360"/>
      <c r="T7" s="360"/>
      <c r="U7" s="14"/>
      <c r="V7" s="361"/>
      <c r="W7" s="361"/>
      <c r="X7" s="361"/>
      <c r="Y7" s="361"/>
      <c r="Z7" s="361"/>
      <c r="AA7" s="14"/>
      <c r="AB7" s="359"/>
      <c r="AC7" s="359"/>
      <c r="AD7" s="359"/>
      <c r="AE7" s="359"/>
      <c r="AF7" s="359"/>
      <c r="AG7" s="14"/>
      <c r="AH7" s="359"/>
      <c r="AI7" s="359"/>
      <c r="AJ7" s="359"/>
      <c r="AK7" s="14"/>
      <c r="AL7" s="360"/>
      <c r="AM7" s="360"/>
      <c r="AN7" s="360"/>
      <c r="AO7" s="14"/>
      <c r="AP7" s="361"/>
      <c r="AQ7" s="361"/>
      <c r="AR7" s="361"/>
    </row>
    <row r="8" spans="1:48" s="13" customFormat="1" ht="30" customHeight="1">
      <c r="A8" s="362" t="s">
        <v>18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</row>
    <row r="9" spans="1:48" ht="30" customHeight="1">
      <c r="B9" s="340" t="s">
        <v>287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X9" s="340" t="s">
        <v>304</v>
      </c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3" t="s">
        <v>21</v>
      </c>
      <c r="G10" s="363"/>
      <c r="H10" s="363"/>
      <c r="I10" s="26"/>
      <c r="J10" s="341" t="s">
        <v>22</v>
      </c>
      <c r="K10" s="341"/>
      <c r="L10" s="341"/>
      <c r="M10" s="26"/>
      <c r="N10" s="341" t="s">
        <v>15</v>
      </c>
      <c r="O10" s="341"/>
      <c r="P10" s="341"/>
      <c r="Q10" s="26"/>
      <c r="R10" s="341" t="s">
        <v>16</v>
      </c>
      <c r="S10" s="341"/>
      <c r="T10" s="341"/>
      <c r="U10" s="341"/>
      <c r="V10" s="341"/>
      <c r="X10" s="341" t="s">
        <v>19</v>
      </c>
      <c r="Y10" s="341"/>
      <c r="Z10" s="341"/>
      <c r="AA10" s="341"/>
      <c r="AB10" s="341"/>
      <c r="AC10" s="26"/>
      <c r="AD10" s="341" t="s">
        <v>20</v>
      </c>
      <c r="AE10" s="341"/>
      <c r="AF10" s="341"/>
      <c r="AG10" s="341"/>
      <c r="AH10" s="341"/>
      <c r="AI10" s="26"/>
      <c r="AJ10" s="363" t="s">
        <v>21</v>
      </c>
      <c r="AK10" s="363"/>
      <c r="AL10" s="363"/>
      <c r="AM10" s="26"/>
      <c r="AN10" s="341" t="s">
        <v>22</v>
      </c>
      <c r="AO10" s="341"/>
      <c r="AP10" s="341"/>
      <c r="AQ10" s="26"/>
      <c r="AR10" s="341" t="s">
        <v>15</v>
      </c>
      <c r="AS10" s="341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0" t="s">
        <v>23</v>
      </c>
      <c r="G11" s="360"/>
      <c r="H11" s="360"/>
      <c r="I11" s="14"/>
      <c r="J11" s="359"/>
      <c r="K11" s="359"/>
      <c r="L11" s="359"/>
      <c r="M11" s="14"/>
      <c r="N11" s="359"/>
      <c r="O11" s="359"/>
      <c r="P11" s="359"/>
      <c r="Q11" s="14"/>
      <c r="R11" s="360"/>
      <c r="S11" s="360"/>
      <c r="T11" s="360"/>
      <c r="U11" s="360"/>
      <c r="V11" s="360"/>
      <c r="W11" s="14"/>
      <c r="X11" s="360"/>
      <c r="Y11" s="360"/>
      <c r="Z11" s="360"/>
      <c r="AA11" s="360"/>
      <c r="AB11" s="360"/>
      <c r="AC11" s="14"/>
      <c r="AD11" s="360"/>
      <c r="AE11" s="360"/>
      <c r="AF11" s="360"/>
      <c r="AG11" s="360"/>
      <c r="AH11" s="360"/>
      <c r="AI11" s="14"/>
      <c r="AJ11" s="360"/>
      <c r="AK11" s="360"/>
      <c r="AL11" s="360"/>
      <c r="AM11" s="14"/>
      <c r="AN11" s="359"/>
      <c r="AO11" s="359"/>
      <c r="AP11" s="359"/>
      <c r="AQ11" s="14"/>
      <c r="AR11" s="359"/>
      <c r="AS11" s="359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5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4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4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4" s="13" customFormat="1" ht="30" customHeight="1">
      <c r="A4" s="338" t="s">
        <v>148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D4" s="44"/>
      <c r="AE4" s="117"/>
      <c r="AF4" s="117"/>
      <c r="AG4" s="117"/>
    </row>
    <row r="5" spans="1:34" ht="30" customHeight="1">
      <c r="D5" s="119"/>
      <c r="E5" s="340" t="s">
        <v>287</v>
      </c>
      <c r="F5" s="340"/>
      <c r="G5" s="340"/>
      <c r="H5" s="340"/>
      <c r="I5" s="340"/>
      <c r="K5" s="366" t="s">
        <v>2</v>
      </c>
      <c r="L5" s="366"/>
      <c r="M5" s="366"/>
      <c r="N5" s="366"/>
      <c r="O5" s="366"/>
      <c r="P5" s="366"/>
      <c r="Q5" s="366"/>
      <c r="S5" s="340" t="s">
        <v>304</v>
      </c>
      <c r="T5" s="340"/>
      <c r="U5" s="340"/>
      <c r="V5" s="340"/>
      <c r="W5" s="340"/>
      <c r="X5" s="340"/>
      <c r="Y5" s="340"/>
      <c r="Z5" s="340"/>
      <c r="AA5" s="340"/>
    </row>
    <row r="6" spans="1:34" ht="30" customHeight="1">
      <c r="D6" s="339" t="s">
        <v>27</v>
      </c>
      <c r="E6" s="339"/>
      <c r="F6" s="26"/>
      <c r="G6" s="336" t="s">
        <v>7</v>
      </c>
      <c r="H6" s="26"/>
      <c r="I6" s="336" t="s">
        <v>8</v>
      </c>
      <c r="K6" s="341" t="s">
        <v>24</v>
      </c>
      <c r="L6" s="341"/>
      <c r="M6" s="341"/>
      <c r="N6" s="26"/>
      <c r="O6" s="341" t="s">
        <v>25</v>
      </c>
      <c r="P6" s="341"/>
      <c r="Q6" s="341"/>
      <c r="S6" s="336" t="s">
        <v>6</v>
      </c>
      <c r="T6" s="26"/>
      <c r="U6" s="334" t="s">
        <v>168</v>
      </c>
      <c r="V6" s="79"/>
      <c r="W6" s="332" t="s">
        <v>7</v>
      </c>
      <c r="X6" s="79"/>
      <c r="Y6" s="332" t="s">
        <v>8</v>
      </c>
      <c r="Z6" s="79"/>
      <c r="AA6" s="334" t="s">
        <v>11</v>
      </c>
    </row>
    <row r="7" spans="1:34" ht="30" customHeight="1">
      <c r="A7" s="340" t="s">
        <v>26</v>
      </c>
      <c r="B7" s="340"/>
      <c r="D7" s="339"/>
      <c r="E7" s="339"/>
      <c r="G7" s="337"/>
      <c r="I7" s="337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37"/>
      <c r="U7" s="335"/>
      <c r="W7" s="333"/>
      <c r="Y7" s="333"/>
      <c r="AA7" s="335"/>
    </row>
    <row r="8" spans="1:34" ht="30" customHeight="1">
      <c r="A8" s="364" t="s">
        <v>208</v>
      </c>
      <c r="B8" s="364"/>
      <c r="C8" s="168"/>
      <c r="D8" s="367">
        <v>1586190</v>
      </c>
      <c r="E8" s="367"/>
      <c r="F8" s="174"/>
      <c r="G8" s="175">
        <v>22934065281</v>
      </c>
      <c r="H8" s="174"/>
      <c r="I8" s="175">
        <v>32589182635</v>
      </c>
      <c r="J8" s="258">
        <v>6595634292</v>
      </c>
      <c r="K8" s="175">
        <v>0</v>
      </c>
      <c r="L8" s="174"/>
      <c r="M8" s="175">
        <v>0</v>
      </c>
      <c r="N8" s="174"/>
      <c r="O8" s="175">
        <v>0</v>
      </c>
      <c r="P8" s="174"/>
      <c r="Q8" s="176">
        <v>0</v>
      </c>
      <c r="R8" s="174"/>
      <c r="S8" s="175">
        <f t="shared" ref="S8:S23" si="0">D8+K8-O8</f>
        <v>1586190</v>
      </c>
      <c r="T8" s="174"/>
      <c r="U8" s="259">
        <v>20020</v>
      </c>
      <c r="V8" s="174"/>
      <c r="W8" s="175">
        <v>22934065281</v>
      </c>
      <c r="X8" s="174"/>
      <c r="Y8" s="175">
        <v>31717814115</v>
      </c>
      <c r="Z8" s="174"/>
      <c r="AA8" s="177">
        <f t="shared" ref="AA8:AA23" si="1">Y8/11751716039385</f>
        <v>2.6989942582598242E-3</v>
      </c>
      <c r="AC8" s="260">
        <v>7325921202288</v>
      </c>
    </row>
    <row r="9" spans="1:34" ht="30" customHeight="1">
      <c r="A9" s="364" t="s">
        <v>207</v>
      </c>
      <c r="B9" s="364"/>
      <c r="C9" s="168"/>
      <c r="D9" s="365">
        <v>6945156</v>
      </c>
      <c r="E9" s="365"/>
      <c r="F9" s="174"/>
      <c r="G9" s="175">
        <v>78401461524</v>
      </c>
      <c r="H9" s="174"/>
      <c r="I9" s="175">
        <v>84810644877</v>
      </c>
      <c r="J9" s="174"/>
      <c r="K9" s="175">
        <v>100</v>
      </c>
      <c r="L9" s="174"/>
      <c r="M9" s="175">
        <v>1107480</v>
      </c>
      <c r="N9" s="174"/>
      <c r="O9" s="175">
        <v>2000000</v>
      </c>
      <c r="P9" s="174"/>
      <c r="Q9" s="175">
        <v>21354611250</v>
      </c>
      <c r="R9" s="174"/>
      <c r="S9" s="175">
        <f t="shared" si="0"/>
        <v>4945256</v>
      </c>
      <c r="T9" s="174"/>
      <c r="U9" s="24">
        <v>11470</v>
      </c>
      <c r="V9" s="174"/>
      <c r="W9" s="175">
        <v>55825261446</v>
      </c>
      <c r="X9" s="174"/>
      <c r="Y9" s="175">
        <v>56654728842</v>
      </c>
      <c r="Z9" s="174"/>
      <c r="AA9" s="177">
        <f t="shared" si="1"/>
        <v>4.820974966730467E-3</v>
      </c>
      <c r="AE9" s="178"/>
      <c r="AF9" s="178"/>
      <c r="AG9" s="178"/>
      <c r="AH9" s="179"/>
    </row>
    <row r="10" spans="1:34" ht="30" customHeight="1">
      <c r="A10" s="364" t="s">
        <v>221</v>
      </c>
      <c r="B10" s="364"/>
      <c r="C10" s="168"/>
      <c r="D10" s="365">
        <v>5324440</v>
      </c>
      <c r="E10" s="365"/>
      <c r="F10" s="174"/>
      <c r="G10" s="175">
        <v>52797456790</v>
      </c>
      <c r="H10" s="174"/>
      <c r="I10" s="175">
        <v>60732898738</v>
      </c>
      <c r="J10" s="174"/>
      <c r="K10" s="175">
        <v>0</v>
      </c>
      <c r="L10" s="174"/>
      <c r="M10" s="175">
        <v>0</v>
      </c>
      <c r="N10" s="174"/>
      <c r="O10" s="175">
        <v>0</v>
      </c>
      <c r="P10" s="174"/>
      <c r="Q10" s="175">
        <v>0</v>
      </c>
      <c r="R10" s="174"/>
      <c r="S10" s="175">
        <f t="shared" si="0"/>
        <v>5324440</v>
      </c>
      <c r="T10" s="174"/>
      <c r="U10" s="24">
        <v>10725</v>
      </c>
      <c r="V10" s="174"/>
      <c r="W10" s="175">
        <v>52797456790</v>
      </c>
      <c r="X10" s="174"/>
      <c r="Y10" s="175">
        <v>57036807265</v>
      </c>
      <c r="Z10" s="174"/>
      <c r="AA10" s="177">
        <f t="shared" si="1"/>
        <v>4.8534875309993357E-3</v>
      </c>
      <c r="AE10" s="178"/>
      <c r="AF10" s="178"/>
      <c r="AG10" s="178"/>
      <c r="AH10" s="179"/>
    </row>
    <row r="11" spans="1:34" ht="30" customHeight="1">
      <c r="A11" s="364" t="s">
        <v>209</v>
      </c>
      <c r="B11" s="364"/>
      <c r="C11" s="168"/>
      <c r="D11" s="365">
        <v>740000</v>
      </c>
      <c r="E11" s="365"/>
      <c r="F11" s="24"/>
      <c r="G11" s="175">
        <v>10023814152</v>
      </c>
      <c r="H11" s="175"/>
      <c r="I11" s="175">
        <v>13895479500</v>
      </c>
      <c r="J11" s="175"/>
      <c r="K11" s="175">
        <v>0</v>
      </c>
      <c r="L11" s="174"/>
      <c r="M11" s="175">
        <v>0</v>
      </c>
      <c r="N11" s="174"/>
      <c r="O11" s="175">
        <v>0</v>
      </c>
      <c r="P11" s="174"/>
      <c r="Q11" s="175">
        <v>0</v>
      </c>
      <c r="R11" s="174"/>
      <c r="S11" s="175">
        <f t="shared" si="0"/>
        <v>740000</v>
      </c>
      <c r="T11" s="174"/>
      <c r="U11" s="24">
        <v>17990</v>
      </c>
      <c r="V11" s="174"/>
      <c r="W11" s="175">
        <v>10023814152</v>
      </c>
      <c r="X11" s="174"/>
      <c r="Y11" s="175">
        <v>13296791288</v>
      </c>
      <c r="Z11" s="174"/>
      <c r="AA11" s="177">
        <f t="shared" si="1"/>
        <v>1.1314765642257518E-3</v>
      </c>
      <c r="AC11" s="86"/>
      <c r="AE11" s="178"/>
      <c r="AF11" s="178"/>
      <c r="AG11" s="178"/>
    </row>
    <row r="12" spans="1:34" ht="30" customHeight="1">
      <c r="A12" s="364" t="s">
        <v>210</v>
      </c>
      <c r="B12" s="364"/>
      <c r="C12" s="168"/>
      <c r="D12" s="365">
        <v>63000</v>
      </c>
      <c r="E12" s="365"/>
      <c r="F12" s="174"/>
      <c r="G12" s="175">
        <v>24371207820</v>
      </c>
      <c r="H12" s="175"/>
      <c r="I12" s="175">
        <v>21760159089</v>
      </c>
      <c r="J12" s="175"/>
      <c r="K12" s="175">
        <v>0</v>
      </c>
      <c r="L12" s="174"/>
      <c r="M12" s="175">
        <v>0</v>
      </c>
      <c r="N12" s="174"/>
      <c r="O12" s="175">
        <v>0</v>
      </c>
      <c r="P12" s="174"/>
      <c r="Q12" s="175">
        <v>0</v>
      </c>
      <c r="R12" s="174"/>
      <c r="S12" s="175">
        <f t="shared" si="0"/>
        <v>63000</v>
      </c>
      <c r="T12" s="174"/>
      <c r="U12" s="24">
        <v>284280</v>
      </c>
      <c r="V12" s="174"/>
      <c r="W12" s="175">
        <v>24371207820</v>
      </c>
      <c r="X12" s="174"/>
      <c r="Y12" s="175">
        <v>17888372303</v>
      </c>
      <c r="Z12" s="174"/>
      <c r="AA12" s="177">
        <f t="shared" si="1"/>
        <v>1.5221923541250022E-3</v>
      </c>
      <c r="AC12" s="43"/>
      <c r="AE12" s="178"/>
      <c r="AF12" s="178"/>
      <c r="AG12" s="178"/>
    </row>
    <row r="13" spans="1:34" ht="30" customHeight="1">
      <c r="A13" s="364" t="s">
        <v>177</v>
      </c>
      <c r="B13" s="364"/>
      <c r="C13" s="24"/>
      <c r="D13" s="365">
        <v>3000000</v>
      </c>
      <c r="E13" s="365"/>
      <c r="F13" s="175"/>
      <c r="G13" s="175">
        <v>40779749699</v>
      </c>
      <c r="H13" s="175"/>
      <c r="I13" s="175">
        <v>44503089750</v>
      </c>
      <c r="J13" s="175"/>
      <c r="K13" s="175">
        <v>0</v>
      </c>
      <c r="L13" s="174"/>
      <c r="M13" s="175">
        <v>0</v>
      </c>
      <c r="N13" s="174"/>
      <c r="O13" s="175">
        <v>0</v>
      </c>
      <c r="P13" s="175"/>
      <c r="Q13" s="175">
        <v>0</v>
      </c>
      <c r="R13" s="175"/>
      <c r="S13" s="175">
        <f t="shared" si="0"/>
        <v>3000000</v>
      </c>
      <c r="T13" s="174"/>
      <c r="U13" s="24">
        <v>13655</v>
      </c>
      <c r="V13" s="174"/>
      <c r="W13" s="175">
        <v>40779749699</v>
      </c>
      <c r="X13" s="174"/>
      <c r="Y13" s="175">
        <v>40916354063</v>
      </c>
      <c r="Z13" s="174"/>
      <c r="AA13" s="177">
        <f t="shared" si="1"/>
        <v>3.4817344059260699E-3</v>
      </c>
      <c r="AC13" s="43"/>
      <c r="AE13" s="178"/>
      <c r="AF13" s="178"/>
      <c r="AG13" s="178"/>
    </row>
    <row r="14" spans="1:34" ht="30" customHeight="1">
      <c r="A14" s="364" t="s">
        <v>178</v>
      </c>
      <c r="B14" s="364"/>
      <c r="C14" s="24"/>
      <c r="D14" s="365">
        <v>512000</v>
      </c>
      <c r="E14" s="365"/>
      <c r="F14" s="24"/>
      <c r="G14" s="175">
        <v>9988917716</v>
      </c>
      <c r="H14" s="175"/>
      <c r="I14" s="175">
        <v>12580243200</v>
      </c>
      <c r="J14" s="175"/>
      <c r="K14" s="175">
        <v>0</v>
      </c>
      <c r="L14" s="174"/>
      <c r="M14" s="175">
        <v>0</v>
      </c>
      <c r="N14" s="174"/>
      <c r="O14" s="175">
        <v>0</v>
      </c>
      <c r="P14" s="175"/>
      <c r="Q14" s="175">
        <v>0</v>
      </c>
      <c r="R14" s="175"/>
      <c r="S14" s="175">
        <f t="shared" si="0"/>
        <v>512000</v>
      </c>
      <c r="T14" s="174"/>
      <c r="U14" s="24">
        <v>23720</v>
      </c>
      <c r="V14" s="174"/>
      <c r="W14" s="175">
        <v>9988917716</v>
      </c>
      <c r="X14" s="174"/>
      <c r="Y14" s="175">
        <v>12130218240</v>
      </c>
      <c r="Z14" s="174"/>
      <c r="AA14" s="177">
        <f t="shared" si="1"/>
        <v>1.0322082493608999E-3</v>
      </c>
      <c r="AC14" s="43"/>
      <c r="AE14" s="178"/>
      <c r="AF14" s="178"/>
      <c r="AG14" s="178"/>
    </row>
    <row r="15" spans="1:34" ht="30" customHeight="1">
      <c r="A15" s="364" t="s">
        <v>179</v>
      </c>
      <c r="B15" s="364"/>
      <c r="C15" s="24"/>
      <c r="D15" s="365">
        <v>1710022</v>
      </c>
      <c r="E15" s="365"/>
      <c r="F15" s="175"/>
      <c r="G15" s="175">
        <v>48428698674</v>
      </c>
      <c r="H15" s="175"/>
      <c r="I15" s="175">
        <v>48788845129</v>
      </c>
      <c r="J15" s="175"/>
      <c r="K15" s="175">
        <v>801561</v>
      </c>
      <c r="L15" s="174"/>
      <c r="M15" s="175">
        <v>23227308512</v>
      </c>
      <c r="N15" s="174"/>
      <c r="O15" s="175">
        <v>0</v>
      </c>
      <c r="P15" s="175"/>
      <c r="Q15" s="175">
        <v>0</v>
      </c>
      <c r="R15" s="175"/>
      <c r="S15" s="175">
        <f t="shared" si="0"/>
        <v>2511583</v>
      </c>
      <c r="T15" s="174"/>
      <c r="U15" s="24">
        <v>29200</v>
      </c>
      <c r="V15" s="174"/>
      <c r="W15" s="175">
        <v>71656007186</v>
      </c>
      <c r="X15" s="174"/>
      <c r="Y15" s="175">
        <v>73289728700</v>
      </c>
      <c r="Z15" s="174"/>
      <c r="AA15" s="177">
        <f t="shared" si="1"/>
        <v>6.2365129019774593E-3</v>
      </c>
      <c r="AC15" s="43"/>
      <c r="AE15" s="178"/>
      <c r="AF15" s="178"/>
      <c r="AG15" s="178"/>
    </row>
    <row r="16" spans="1:34" ht="30" customHeight="1">
      <c r="A16" s="364" t="s">
        <v>28</v>
      </c>
      <c r="B16" s="364"/>
      <c r="C16" s="24"/>
      <c r="D16" s="365">
        <v>12746183</v>
      </c>
      <c r="E16" s="365"/>
      <c r="F16" s="175">
        <v>0</v>
      </c>
      <c r="G16" s="175">
        <v>199999985910</v>
      </c>
      <c r="H16" s="175"/>
      <c r="I16" s="175">
        <v>224647014211</v>
      </c>
      <c r="J16" s="175"/>
      <c r="K16" s="175">
        <v>0</v>
      </c>
      <c r="L16" s="174"/>
      <c r="M16" s="175">
        <v>0</v>
      </c>
      <c r="N16" s="174"/>
      <c r="O16" s="175">
        <v>6000000</v>
      </c>
      <c r="P16" s="175"/>
      <c r="Q16" s="175">
        <v>106357860000</v>
      </c>
      <c r="R16" s="175"/>
      <c r="S16" s="175">
        <f t="shared" si="0"/>
        <v>6746183</v>
      </c>
      <c r="T16" s="174"/>
      <c r="U16" s="24">
        <v>18069</v>
      </c>
      <c r="V16" s="174"/>
      <c r="W16" s="175">
        <v>105854160806</v>
      </c>
      <c r="X16" s="174"/>
      <c r="Y16" s="175">
        <v>121899479100</v>
      </c>
      <c r="Z16" s="174"/>
      <c r="AA16" s="177">
        <f t="shared" si="1"/>
        <v>1.0372908832332486E-2</v>
      </c>
      <c r="AC16" s="43"/>
      <c r="AE16" s="178"/>
      <c r="AF16" s="178"/>
      <c r="AG16" s="178"/>
    </row>
    <row r="17" spans="1:33" ht="30" customHeight="1">
      <c r="A17" s="364" t="s">
        <v>198</v>
      </c>
      <c r="B17" s="364"/>
      <c r="C17" s="24"/>
      <c r="D17" s="365">
        <v>1504778</v>
      </c>
      <c r="E17" s="365"/>
      <c r="F17" s="175"/>
      <c r="G17" s="175">
        <v>27962291662</v>
      </c>
      <c r="H17" s="175"/>
      <c r="I17" s="175">
        <v>30510718845</v>
      </c>
      <c r="J17" s="175"/>
      <c r="K17" s="175">
        <v>0</v>
      </c>
      <c r="L17" s="174"/>
      <c r="M17" s="175">
        <v>0</v>
      </c>
      <c r="N17" s="174"/>
      <c r="O17" s="175">
        <v>0</v>
      </c>
      <c r="P17" s="175"/>
      <c r="Q17" s="175">
        <v>0</v>
      </c>
      <c r="R17" s="175"/>
      <c r="S17" s="175">
        <f t="shared" si="0"/>
        <v>1504778</v>
      </c>
      <c r="T17" s="174"/>
      <c r="U17" s="24">
        <v>19000</v>
      </c>
      <c r="V17" s="174"/>
      <c r="W17" s="175">
        <v>27962291662</v>
      </c>
      <c r="X17" s="174"/>
      <c r="Y17" s="175">
        <v>28556830446</v>
      </c>
      <c r="Z17" s="174"/>
      <c r="AA17" s="177">
        <f t="shared" si="1"/>
        <v>2.4300136550520716E-3</v>
      </c>
      <c r="AC17" s="43"/>
      <c r="AE17" s="178"/>
      <c r="AF17" s="178"/>
      <c r="AG17" s="178"/>
    </row>
    <row r="18" spans="1:33" ht="30" customHeight="1">
      <c r="A18" s="364" t="s">
        <v>212</v>
      </c>
      <c r="B18" s="364"/>
      <c r="C18" s="24"/>
      <c r="D18" s="365">
        <v>4913374</v>
      </c>
      <c r="E18" s="365"/>
      <c r="F18" s="175"/>
      <c r="G18" s="175">
        <v>63700893230</v>
      </c>
      <c r="H18" s="175"/>
      <c r="I18" s="175">
        <v>65019989092</v>
      </c>
      <c r="J18" s="175"/>
      <c r="K18" s="175">
        <v>0</v>
      </c>
      <c r="L18" s="174"/>
      <c r="M18" s="175">
        <v>0</v>
      </c>
      <c r="N18" s="174"/>
      <c r="O18" s="175">
        <v>0</v>
      </c>
      <c r="P18" s="175"/>
      <c r="Q18" s="175">
        <v>0</v>
      </c>
      <c r="R18" s="175"/>
      <c r="S18" s="175">
        <f t="shared" si="0"/>
        <v>4913374</v>
      </c>
      <c r="T18" s="174"/>
      <c r="U18" s="24">
        <v>12800</v>
      </c>
      <c r="V18" s="174"/>
      <c r="W18" s="175">
        <v>63700893230</v>
      </c>
      <c r="X18" s="174"/>
      <c r="Y18" s="175">
        <v>62816503915</v>
      </c>
      <c r="Z18" s="174"/>
      <c r="AA18" s="177">
        <f t="shared" si="1"/>
        <v>5.3453047796998476E-3</v>
      </c>
      <c r="AC18" s="43"/>
      <c r="AE18" s="178"/>
      <c r="AF18" s="178"/>
      <c r="AG18" s="178"/>
    </row>
    <row r="19" spans="1:33" ht="30" customHeight="1">
      <c r="A19" s="364" t="s">
        <v>174</v>
      </c>
      <c r="B19" s="364"/>
      <c r="C19" s="168"/>
      <c r="D19" s="365">
        <v>12935390</v>
      </c>
      <c r="E19" s="365"/>
      <c r="F19" s="175"/>
      <c r="G19" s="175">
        <v>273924313579</v>
      </c>
      <c r="H19" s="175"/>
      <c r="I19" s="175">
        <v>311754799559</v>
      </c>
      <c r="J19" s="175"/>
      <c r="K19" s="175">
        <v>0</v>
      </c>
      <c r="L19" s="174"/>
      <c r="M19" s="175">
        <v>0</v>
      </c>
      <c r="N19" s="174"/>
      <c r="O19" s="311">
        <v>6000000</v>
      </c>
      <c r="P19" s="311"/>
      <c r="Q19" s="311">
        <v>146158320000</v>
      </c>
      <c r="R19" s="311"/>
      <c r="S19" s="175">
        <f t="shared" si="0"/>
        <v>6935390</v>
      </c>
      <c r="T19" s="174"/>
      <c r="U19" s="24">
        <v>24830</v>
      </c>
      <c r="V19" s="174"/>
      <c r="W19" s="175">
        <v>146866228630</v>
      </c>
      <c r="X19" s="174"/>
      <c r="Y19" s="175">
        <v>172204624038</v>
      </c>
      <c r="Z19" s="174"/>
      <c r="AA19" s="177">
        <f t="shared" si="1"/>
        <v>1.4653572589813185E-2</v>
      </c>
      <c r="AC19" s="43"/>
    </row>
    <row r="20" spans="1:33" ht="30" customHeight="1">
      <c r="A20" s="342" t="s">
        <v>229</v>
      </c>
      <c r="B20" s="342"/>
      <c r="C20" s="168"/>
      <c r="D20" s="365">
        <v>1694000</v>
      </c>
      <c r="E20" s="365"/>
      <c r="F20" s="175"/>
      <c r="G20" s="175">
        <v>20012387472</v>
      </c>
      <c r="H20" s="175"/>
      <c r="I20" s="175">
        <v>21826650038</v>
      </c>
      <c r="J20" s="175"/>
      <c r="K20" s="175">
        <v>0</v>
      </c>
      <c r="L20" s="174"/>
      <c r="M20" s="175">
        <v>0</v>
      </c>
      <c r="N20" s="174"/>
      <c r="O20" s="175">
        <v>0</v>
      </c>
      <c r="P20" s="175"/>
      <c r="Q20" s="175">
        <v>0</v>
      </c>
      <c r="R20" s="175"/>
      <c r="S20" s="175">
        <f t="shared" si="0"/>
        <v>1694000</v>
      </c>
      <c r="T20" s="174"/>
      <c r="U20" s="24">
        <v>12360</v>
      </c>
      <c r="V20" s="174"/>
      <c r="W20" s="175">
        <v>20012387472</v>
      </c>
      <c r="X20" s="174"/>
      <c r="Y20" s="175">
        <v>20912976315</v>
      </c>
      <c r="Z20" s="174"/>
      <c r="AA20" s="177">
        <f t="shared" si="1"/>
        <v>1.7795678728886675E-3</v>
      </c>
      <c r="AC20" s="43"/>
    </row>
    <row r="21" spans="1:33" ht="30" customHeight="1">
      <c r="A21" s="364" t="s">
        <v>230</v>
      </c>
      <c r="B21" s="364"/>
      <c r="C21" s="168"/>
      <c r="D21" s="365">
        <v>4000000</v>
      </c>
      <c r="E21" s="365"/>
      <c r="F21" s="175"/>
      <c r="G21" s="175">
        <v>40251878398</v>
      </c>
      <c r="H21" s="175"/>
      <c r="I21" s="175">
        <v>40152262500</v>
      </c>
      <c r="J21" s="175"/>
      <c r="K21" s="175">
        <v>0</v>
      </c>
      <c r="L21" s="174"/>
      <c r="M21" s="175">
        <v>0</v>
      </c>
      <c r="N21" s="174"/>
      <c r="O21" s="175">
        <v>0</v>
      </c>
      <c r="P21" s="175"/>
      <c r="Q21" s="175">
        <v>0</v>
      </c>
      <c r="R21" s="175"/>
      <c r="S21" s="175">
        <f t="shared" si="0"/>
        <v>4000000</v>
      </c>
      <c r="T21" s="174"/>
      <c r="U21" s="24">
        <v>9650</v>
      </c>
      <c r="V21" s="174"/>
      <c r="W21" s="175">
        <v>40251878398</v>
      </c>
      <c r="X21" s="174"/>
      <c r="Y21" s="175">
        <v>38554162500</v>
      </c>
      <c r="Z21" s="174"/>
      <c r="AA21" s="177">
        <f t="shared" si="1"/>
        <v>3.2807261825242031E-3</v>
      </c>
      <c r="AC21" s="43"/>
    </row>
    <row r="22" spans="1:33" ht="30" customHeight="1">
      <c r="A22" s="342" t="s">
        <v>274</v>
      </c>
      <c r="B22" s="342"/>
      <c r="C22" s="168"/>
      <c r="D22" s="365">
        <v>15428991</v>
      </c>
      <c r="E22" s="365"/>
      <c r="F22" s="175"/>
      <c r="G22" s="175">
        <v>199999993026</v>
      </c>
      <c r="H22" s="175">
        <v>0</v>
      </c>
      <c r="I22" s="175">
        <v>208821055761</v>
      </c>
      <c r="J22" s="175"/>
      <c r="K22" s="175">
        <v>0</v>
      </c>
      <c r="L22" s="174"/>
      <c r="M22" s="175">
        <v>0</v>
      </c>
      <c r="N22" s="174"/>
      <c r="O22" s="175">
        <v>15428991</v>
      </c>
      <c r="P22" s="175"/>
      <c r="Q22" s="175">
        <v>214090519057</v>
      </c>
      <c r="R22" s="175"/>
      <c r="S22" s="175">
        <f t="shared" si="0"/>
        <v>0</v>
      </c>
      <c r="T22" s="174"/>
      <c r="U22" s="24">
        <v>0</v>
      </c>
      <c r="V22" s="174"/>
      <c r="W22" s="175">
        <v>0</v>
      </c>
      <c r="X22" s="174"/>
      <c r="Y22" s="175">
        <v>0</v>
      </c>
      <c r="Z22" s="174"/>
      <c r="AA22" s="180">
        <f t="shared" si="1"/>
        <v>0</v>
      </c>
      <c r="AC22" s="43"/>
    </row>
    <row r="23" spans="1:33" ht="30" customHeight="1">
      <c r="A23" s="342" t="s">
        <v>275</v>
      </c>
      <c r="B23" s="342"/>
      <c r="C23" s="168"/>
      <c r="D23" s="369">
        <v>20000000</v>
      </c>
      <c r="E23" s="369"/>
      <c r="F23" s="175"/>
      <c r="G23" s="175">
        <v>200000000000</v>
      </c>
      <c r="H23" s="175"/>
      <c r="I23" s="175">
        <v>208112800000</v>
      </c>
      <c r="J23" s="175"/>
      <c r="K23" s="175">
        <v>0</v>
      </c>
      <c r="L23" s="174"/>
      <c r="M23" s="175">
        <v>0</v>
      </c>
      <c r="N23" s="174"/>
      <c r="O23" s="175">
        <v>10000000</v>
      </c>
      <c r="P23" s="175"/>
      <c r="Q23" s="175">
        <v>105185300000</v>
      </c>
      <c r="R23" s="175"/>
      <c r="S23" s="175">
        <f t="shared" si="0"/>
        <v>10000000</v>
      </c>
      <c r="T23" s="174"/>
      <c r="U23" s="24">
        <v>10721</v>
      </c>
      <c r="V23" s="174"/>
      <c r="W23" s="175">
        <v>100000000000</v>
      </c>
      <c r="X23" s="174"/>
      <c r="Y23" s="175">
        <v>107212400000</v>
      </c>
      <c r="Z23" s="174"/>
      <c r="AA23" s="177">
        <f t="shared" si="1"/>
        <v>9.1231271791018132E-3</v>
      </c>
      <c r="AC23" s="43"/>
    </row>
    <row r="24" spans="1:33" s="170" customFormat="1" ht="30" customHeight="1" thickBot="1">
      <c r="A24" s="339" t="s">
        <v>12</v>
      </c>
      <c r="B24" s="339"/>
      <c r="D24" s="368">
        <f>SUM(D8:D23)</f>
        <v>93103524</v>
      </c>
      <c r="E24" s="368">
        <f t="shared" ref="E24:Q24" si="2">SUM(E8:E23)</f>
        <v>0</v>
      </c>
      <c r="F24" s="170">
        <f t="shared" si="2"/>
        <v>0</v>
      </c>
      <c r="G24" s="181">
        <f>SUM(G8:G23)</f>
        <v>1313577114933</v>
      </c>
      <c r="H24" s="170">
        <f t="shared" si="2"/>
        <v>0</v>
      </c>
      <c r="I24" s="181">
        <f>SUM(I8:I23)</f>
        <v>1430505832924</v>
      </c>
      <c r="J24" s="170">
        <f t="shared" si="2"/>
        <v>6595634292</v>
      </c>
      <c r="K24" s="181">
        <f t="shared" si="2"/>
        <v>801661</v>
      </c>
      <c r="L24" s="170">
        <f t="shared" si="2"/>
        <v>0</v>
      </c>
      <c r="M24" s="182">
        <f t="shared" si="2"/>
        <v>23228415992</v>
      </c>
      <c r="N24" s="170">
        <f t="shared" si="2"/>
        <v>0</v>
      </c>
      <c r="O24" s="182">
        <f t="shared" si="2"/>
        <v>39428991</v>
      </c>
      <c r="P24" s="170">
        <f t="shared" si="2"/>
        <v>0</v>
      </c>
      <c r="Q24" s="182">
        <f t="shared" si="2"/>
        <v>593146610307</v>
      </c>
      <c r="S24" s="181">
        <f>SUM(S8:S23)</f>
        <v>54476194</v>
      </c>
      <c r="U24" s="183"/>
      <c r="W24" s="182">
        <f>SUM(W8:W23)</f>
        <v>793024320288</v>
      </c>
      <c r="X24" s="170">
        <f>SUM(X8:X23)</f>
        <v>0</v>
      </c>
      <c r="Y24" s="182">
        <f>SUM(Y8:Y23)</f>
        <v>855087791130</v>
      </c>
      <c r="AA24" s="184">
        <f>SUM(AA8:AA23)</f>
        <v>7.2762802323017087E-2</v>
      </c>
      <c r="AD24" s="185"/>
      <c r="AE24" s="186"/>
      <c r="AF24" s="186"/>
      <c r="AG24" s="186"/>
    </row>
    <row r="25" spans="1:33" ht="30" customHeight="1" thickTop="1"/>
  </sheetData>
  <mergeCells count="52">
    <mergeCell ref="A24:B24"/>
    <mergeCell ref="D24:E24"/>
    <mergeCell ref="A19:B19"/>
    <mergeCell ref="D19:E19"/>
    <mergeCell ref="D16:E16"/>
    <mergeCell ref="A20:B20"/>
    <mergeCell ref="A21:B21"/>
    <mergeCell ref="A23:B23"/>
    <mergeCell ref="D20:E20"/>
    <mergeCell ref="D21:E21"/>
    <mergeCell ref="D23:E23"/>
    <mergeCell ref="A22:B22"/>
    <mergeCell ref="D22:E22"/>
    <mergeCell ref="A16:B16"/>
    <mergeCell ref="D17:E17"/>
    <mergeCell ref="D18:E18"/>
    <mergeCell ref="A17:B17"/>
    <mergeCell ref="A18:B18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A10:B10"/>
    <mergeCell ref="D10:E10"/>
    <mergeCell ref="D11:E11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13:B13"/>
    <mergeCell ref="A15:B15"/>
    <mergeCell ref="D15:E15"/>
    <mergeCell ref="D14:E14"/>
    <mergeCell ref="A14:B14"/>
    <mergeCell ref="D13:E13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71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52" hidden="1" customWidth="1"/>
    <col min="15" max="15" width="17.85546875" style="147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N1" s="148"/>
      <c r="O1" s="144"/>
      <c r="P1" s="73"/>
      <c r="Q1" s="64"/>
    </row>
    <row r="2" spans="1:17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N2" s="149"/>
      <c r="O2" s="145"/>
      <c r="P2" s="73"/>
      <c r="Q2" s="66"/>
    </row>
    <row r="3" spans="1:17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N3" s="149"/>
      <c r="O3" s="145"/>
      <c r="P3" s="73"/>
      <c r="Q3" s="66"/>
    </row>
    <row r="4" spans="1:17" s="13" customFormat="1" ht="30" customHeight="1">
      <c r="A4" s="338" t="s">
        <v>149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N4" s="149"/>
      <c r="O4" s="145"/>
      <c r="P4" s="73"/>
      <c r="Q4" s="66"/>
    </row>
    <row r="5" spans="1:17" ht="30" customHeight="1">
      <c r="A5"/>
      <c r="B5"/>
      <c r="C5"/>
      <c r="D5" s="17" t="s">
        <v>287</v>
      </c>
      <c r="E5"/>
      <c r="F5" s="337" t="s">
        <v>2</v>
      </c>
      <c r="G5" s="337"/>
      <c r="H5" s="337"/>
      <c r="I5"/>
      <c r="J5" s="339" t="s">
        <v>304</v>
      </c>
      <c r="K5" s="339"/>
      <c r="L5" s="339"/>
      <c r="M5"/>
      <c r="N5"/>
      <c r="O5"/>
      <c r="P5" s="73"/>
      <c r="Q5" s="66"/>
    </row>
    <row r="6" spans="1:17" ht="37.5" customHeight="1">
      <c r="A6" s="337" t="s">
        <v>72</v>
      </c>
      <c r="B6" s="337"/>
      <c r="C6"/>
      <c r="D6" s="17" t="s">
        <v>73</v>
      </c>
      <c r="E6"/>
      <c r="F6" s="17" t="s">
        <v>74</v>
      </c>
      <c r="G6"/>
      <c r="H6" s="17" t="s">
        <v>75</v>
      </c>
      <c r="I6"/>
      <c r="J6" s="17" t="s">
        <v>73</v>
      </c>
      <c r="K6"/>
      <c r="L6" s="325" t="s">
        <v>11</v>
      </c>
      <c r="M6"/>
      <c r="N6"/>
      <c r="O6"/>
      <c r="P6" s="73"/>
      <c r="Q6" s="66"/>
    </row>
    <row r="7" spans="1:17" ht="30" customHeight="1">
      <c r="A7" s="371" t="s">
        <v>76</v>
      </c>
      <c r="B7" s="371"/>
      <c r="C7"/>
      <c r="D7" s="69">
        <v>194193429931</v>
      </c>
      <c r="E7"/>
      <c r="F7" s="69">
        <v>3196981819142</v>
      </c>
      <c r="G7"/>
      <c r="H7" s="69">
        <v>3297074408512</v>
      </c>
      <c r="I7"/>
      <c r="J7" s="69">
        <f>D7+F7-H7</f>
        <v>94100840561</v>
      </c>
      <c r="K7"/>
      <c r="L7" s="165">
        <f>J7/11751716039385</f>
        <v>8.0074127255651897E-3</v>
      </c>
      <c r="M7"/>
      <c r="N7" s="157">
        <v>7325921202288</v>
      </c>
      <c r="O7"/>
      <c r="P7" s="73"/>
      <c r="Q7" s="66"/>
    </row>
    <row r="8" spans="1:17" ht="30" customHeight="1">
      <c r="A8" s="370" t="s">
        <v>180</v>
      </c>
      <c r="B8" s="370"/>
      <c r="C8"/>
      <c r="D8" s="36">
        <v>70601691</v>
      </c>
      <c r="E8"/>
      <c r="F8" s="36">
        <v>26558977146</v>
      </c>
      <c r="G8"/>
      <c r="H8" s="36">
        <v>26611512500</v>
      </c>
      <c r="I8"/>
      <c r="J8" s="36">
        <f t="shared" ref="J8:J27" si="0">D8+F8-H8</f>
        <v>18066337</v>
      </c>
      <c r="K8"/>
      <c r="L8" s="164">
        <f t="shared" ref="L8:L43" si="1">J8/11751716039385</f>
        <v>1.5373360741062853E-6</v>
      </c>
      <c r="M8"/>
      <c r="N8"/>
      <c r="O8"/>
      <c r="P8" s="73"/>
      <c r="Q8" s="66"/>
    </row>
    <row r="9" spans="1:17" ht="30" customHeight="1">
      <c r="A9" s="370" t="s">
        <v>77</v>
      </c>
      <c r="B9" s="370"/>
      <c r="C9"/>
      <c r="D9" s="36">
        <v>814594</v>
      </c>
      <c r="E9"/>
      <c r="F9" s="36">
        <v>510178261603</v>
      </c>
      <c r="G9"/>
      <c r="H9" s="36">
        <v>232300768000</v>
      </c>
      <c r="I9"/>
      <c r="J9" s="36">
        <f t="shared" si="0"/>
        <v>277878308197</v>
      </c>
      <c r="K9"/>
      <c r="L9" s="164">
        <f t="shared" si="1"/>
        <v>2.364576435183692E-2</v>
      </c>
      <c r="M9"/>
      <c r="N9"/>
      <c r="O9"/>
      <c r="P9" s="73"/>
      <c r="Q9" s="66"/>
    </row>
    <row r="10" spans="1:17" ht="30" customHeight="1">
      <c r="A10" s="370" t="s">
        <v>78</v>
      </c>
      <c r="B10" s="370"/>
      <c r="C10"/>
      <c r="D10" s="36">
        <v>1801096</v>
      </c>
      <c r="E10"/>
      <c r="F10" s="36">
        <v>7648</v>
      </c>
      <c r="G10"/>
      <c r="H10" s="36">
        <v>1808744</v>
      </c>
      <c r="I10"/>
      <c r="J10" s="36">
        <f t="shared" si="0"/>
        <v>0</v>
      </c>
      <c r="K10"/>
      <c r="L10" s="164">
        <f t="shared" si="1"/>
        <v>0</v>
      </c>
      <c r="M10"/>
      <c r="N10"/>
      <c r="O10"/>
      <c r="P10" s="73"/>
      <c r="Q10" s="66"/>
    </row>
    <row r="11" spans="1:17" ht="30" customHeight="1">
      <c r="A11" s="370" t="s">
        <v>80</v>
      </c>
      <c r="B11" s="370"/>
      <c r="C11"/>
      <c r="D11" s="36">
        <v>7514125</v>
      </c>
      <c r="E11"/>
      <c r="F11" s="36">
        <v>684180031775</v>
      </c>
      <c r="G11"/>
      <c r="H11" s="36">
        <v>684180010000</v>
      </c>
      <c r="I11"/>
      <c r="J11" s="36">
        <f t="shared" si="0"/>
        <v>7535900</v>
      </c>
      <c r="K11"/>
      <c r="L11" s="164">
        <f t="shared" si="1"/>
        <v>6.4125953815970306E-7</v>
      </c>
      <c r="M11"/>
      <c r="N11"/>
      <c r="O11"/>
      <c r="P11" s="73"/>
      <c r="Q11" s="66"/>
    </row>
    <row r="12" spans="1:17" ht="30" customHeight="1">
      <c r="A12" s="370" t="s">
        <v>81</v>
      </c>
      <c r="B12" s="370"/>
      <c r="C12"/>
      <c r="D12" s="36">
        <v>1920249</v>
      </c>
      <c r="E12"/>
      <c r="F12" s="36">
        <v>0</v>
      </c>
      <c r="G12"/>
      <c r="H12" s="36">
        <v>1920249</v>
      </c>
      <c r="I12"/>
      <c r="J12" s="36">
        <f t="shared" si="0"/>
        <v>0</v>
      </c>
      <c r="K12"/>
      <c r="L12" s="164">
        <f t="shared" si="1"/>
        <v>0</v>
      </c>
      <c r="M12"/>
      <c r="N12"/>
      <c r="O12"/>
      <c r="P12" s="73"/>
      <c r="Q12" s="66"/>
    </row>
    <row r="13" spans="1:17" ht="30" customHeight="1">
      <c r="A13" s="370" t="s">
        <v>82</v>
      </c>
      <c r="B13" s="370"/>
      <c r="C13"/>
      <c r="D13" s="36">
        <v>19756646</v>
      </c>
      <c r="E13"/>
      <c r="F13" s="36">
        <v>83898</v>
      </c>
      <c r="G13"/>
      <c r="H13" s="36">
        <v>0</v>
      </c>
      <c r="I13"/>
      <c r="J13" s="36">
        <f t="shared" si="0"/>
        <v>19840544</v>
      </c>
      <c r="K13"/>
      <c r="L13" s="164">
        <f t="shared" si="1"/>
        <v>1.6883103653548041E-6</v>
      </c>
      <c r="M13"/>
      <c r="N13"/>
      <c r="O13"/>
      <c r="P13" s="73"/>
      <c r="Q13" s="66"/>
    </row>
    <row r="14" spans="1:17" ht="30" customHeight="1">
      <c r="A14" s="370" t="s">
        <v>83</v>
      </c>
      <c r="B14" s="370"/>
      <c r="C14"/>
      <c r="D14" s="36">
        <v>2361416</v>
      </c>
      <c r="E14"/>
      <c r="F14" s="36">
        <v>10028</v>
      </c>
      <c r="G14"/>
      <c r="H14" s="36">
        <v>0</v>
      </c>
      <c r="I14"/>
      <c r="J14" s="36">
        <f t="shared" si="0"/>
        <v>2371444</v>
      </c>
      <c r="K14"/>
      <c r="L14" s="164">
        <f t="shared" si="1"/>
        <v>2.0179554986286957E-7</v>
      </c>
      <c r="M14"/>
      <c r="N14"/>
      <c r="O14"/>
      <c r="P14" s="73"/>
      <c r="Q14" s="66"/>
    </row>
    <row r="15" spans="1:17" ht="30" customHeight="1">
      <c r="A15" s="370" t="s">
        <v>84</v>
      </c>
      <c r="B15" s="370"/>
      <c r="C15"/>
      <c r="D15" s="36">
        <v>7290510</v>
      </c>
      <c r="E15"/>
      <c r="F15" s="36">
        <v>0</v>
      </c>
      <c r="G15"/>
      <c r="H15" s="36">
        <v>7290510</v>
      </c>
      <c r="I15"/>
      <c r="J15" s="36">
        <f t="shared" si="0"/>
        <v>0</v>
      </c>
      <c r="K15"/>
      <c r="L15" s="164">
        <f t="shared" si="1"/>
        <v>0</v>
      </c>
      <c r="M15"/>
      <c r="N15"/>
      <c r="O15"/>
      <c r="P15" s="73"/>
      <c r="Q15" s="66"/>
    </row>
    <row r="16" spans="1:17" ht="30" customHeight="1">
      <c r="A16" s="370" t="s">
        <v>85</v>
      </c>
      <c r="B16" s="370"/>
      <c r="C16"/>
      <c r="D16" s="36">
        <v>13578335</v>
      </c>
      <c r="E16"/>
      <c r="F16" s="36">
        <v>12994553346</v>
      </c>
      <c r="G16"/>
      <c r="H16" s="36">
        <v>13000375000</v>
      </c>
      <c r="I16"/>
      <c r="J16" s="36">
        <f t="shared" si="0"/>
        <v>7756681</v>
      </c>
      <c r="K16"/>
      <c r="L16" s="164">
        <f t="shared" si="1"/>
        <v>6.600466667169341E-7</v>
      </c>
      <c r="M16"/>
      <c r="N16"/>
      <c r="O16"/>
      <c r="P16" s="73"/>
      <c r="Q16" s="66"/>
    </row>
    <row r="17" spans="1:17" ht="30" customHeight="1">
      <c r="A17" s="370" t="s">
        <v>86</v>
      </c>
      <c r="B17" s="370"/>
      <c r="C17"/>
      <c r="D17" s="36">
        <v>5092644827</v>
      </c>
      <c r="E17"/>
      <c r="F17" s="36">
        <v>1100970871281</v>
      </c>
      <c r="G17"/>
      <c r="H17" s="36">
        <v>906051189164</v>
      </c>
      <c r="I17"/>
      <c r="J17" s="36">
        <f t="shared" si="0"/>
        <v>200012326944</v>
      </c>
      <c r="K17"/>
      <c r="L17" s="164">
        <f t="shared" si="1"/>
        <v>1.7019840019421299E-2</v>
      </c>
      <c r="M17"/>
      <c r="N17"/>
      <c r="O17"/>
      <c r="P17" s="73"/>
      <c r="Q17" s="66"/>
    </row>
    <row r="18" spans="1:17" ht="30" customHeight="1">
      <c r="A18" s="370" t="s">
        <v>182</v>
      </c>
      <c r="B18" s="370"/>
      <c r="C18"/>
      <c r="D18" s="36">
        <v>13237538</v>
      </c>
      <c r="E18"/>
      <c r="F18" s="36">
        <v>55977</v>
      </c>
      <c r="G18"/>
      <c r="H18" s="36">
        <v>0</v>
      </c>
      <c r="I18"/>
      <c r="J18" s="36">
        <f t="shared" si="0"/>
        <v>13293515</v>
      </c>
      <c r="K18"/>
      <c r="L18" s="164">
        <f t="shared" si="1"/>
        <v>1.1311977719209498E-6</v>
      </c>
      <c r="M18"/>
      <c r="N18"/>
      <c r="O18"/>
      <c r="P18" s="73"/>
      <c r="Q18" s="72"/>
    </row>
    <row r="19" spans="1:17" ht="30" customHeight="1">
      <c r="A19" s="370" t="s">
        <v>200</v>
      </c>
      <c r="B19" s="370"/>
      <c r="C19" s="4"/>
      <c r="D19" s="36">
        <v>477187468</v>
      </c>
      <c r="E19"/>
      <c r="F19" s="36">
        <v>2026413</v>
      </c>
      <c r="G19"/>
      <c r="H19" s="36">
        <v>0</v>
      </c>
      <c r="I19"/>
      <c r="J19" s="36">
        <f t="shared" si="0"/>
        <v>479213881</v>
      </c>
      <c r="K19"/>
      <c r="L19" s="164">
        <f t="shared" si="1"/>
        <v>4.077820459530765E-5</v>
      </c>
      <c r="M19"/>
      <c r="N19"/>
      <c r="O19"/>
      <c r="P19" s="73"/>
      <c r="Q19" s="72"/>
    </row>
    <row r="20" spans="1:17" ht="30" customHeight="1">
      <c r="A20" s="370" t="s">
        <v>201</v>
      </c>
      <c r="B20" s="370"/>
      <c r="C20"/>
      <c r="D20" s="36">
        <v>490000000000</v>
      </c>
      <c r="E20"/>
      <c r="F20" s="36">
        <v>0</v>
      </c>
      <c r="G20"/>
      <c r="H20" s="36">
        <v>0</v>
      </c>
      <c r="I20"/>
      <c r="J20" s="36">
        <f t="shared" si="0"/>
        <v>490000000000</v>
      </c>
      <c r="K20"/>
      <c r="L20" s="164">
        <f t="shared" si="1"/>
        <v>4.1696038123947309E-2</v>
      </c>
      <c r="M20"/>
      <c r="N20"/>
      <c r="O20"/>
      <c r="P20" s="73"/>
      <c r="Q20" s="72"/>
    </row>
    <row r="21" spans="1:17" ht="30" customHeight="1">
      <c r="A21" s="370" t="s">
        <v>233</v>
      </c>
      <c r="B21" s="370"/>
      <c r="C21"/>
      <c r="D21" s="36">
        <v>200000000000</v>
      </c>
      <c r="E21"/>
      <c r="F21" s="36">
        <v>0</v>
      </c>
      <c r="G21"/>
      <c r="H21" s="36">
        <v>0</v>
      </c>
      <c r="I21"/>
      <c r="J21" s="36">
        <f t="shared" si="0"/>
        <v>200000000000</v>
      </c>
      <c r="K21"/>
      <c r="L21" s="164">
        <f t="shared" si="1"/>
        <v>1.70187910709989E-2</v>
      </c>
      <c r="M21"/>
      <c r="N21"/>
      <c r="O21"/>
      <c r="P21" s="73"/>
      <c r="Q21" s="72"/>
    </row>
    <row r="22" spans="1:17" ht="30" customHeight="1">
      <c r="A22" s="370" t="s">
        <v>234</v>
      </c>
      <c r="B22" s="370"/>
      <c r="C22"/>
      <c r="D22" s="36">
        <v>500000000000</v>
      </c>
      <c r="E22"/>
      <c r="F22" s="36">
        <v>0</v>
      </c>
      <c r="G22"/>
      <c r="H22" s="36">
        <v>0</v>
      </c>
      <c r="I22"/>
      <c r="J22" s="36">
        <f t="shared" si="0"/>
        <v>500000000000</v>
      </c>
      <c r="K22"/>
      <c r="L22" s="164">
        <f t="shared" si="1"/>
        <v>4.2546977677497252E-2</v>
      </c>
      <c r="M22"/>
      <c r="N22"/>
      <c r="O22"/>
      <c r="P22" s="73"/>
      <c r="Q22" s="72"/>
    </row>
    <row r="23" spans="1:17" ht="30" customHeight="1">
      <c r="A23" s="370" t="s">
        <v>235</v>
      </c>
      <c r="B23" s="370"/>
      <c r="C23"/>
      <c r="D23" s="36">
        <v>250000000000</v>
      </c>
      <c r="E23"/>
      <c r="F23" s="36">
        <v>0</v>
      </c>
      <c r="G23"/>
      <c r="H23" s="36">
        <v>0</v>
      </c>
      <c r="I23"/>
      <c r="J23" s="36">
        <f t="shared" si="0"/>
        <v>250000000000</v>
      </c>
      <c r="K23"/>
      <c r="L23" s="164">
        <f t="shared" si="1"/>
        <v>2.1273488838748626E-2</v>
      </c>
      <c r="M23"/>
      <c r="N23"/>
      <c r="O23"/>
      <c r="P23" s="73"/>
      <c r="Q23" s="72"/>
    </row>
    <row r="24" spans="1:17" ht="30" customHeight="1">
      <c r="A24" s="370" t="s">
        <v>236</v>
      </c>
      <c r="B24" s="370"/>
      <c r="C24"/>
      <c r="D24" s="36">
        <v>154400000000</v>
      </c>
      <c r="E24"/>
      <c r="F24" s="36">
        <v>0</v>
      </c>
      <c r="G24"/>
      <c r="H24" s="36">
        <v>154400000000</v>
      </c>
      <c r="I24"/>
      <c r="J24" s="36">
        <f t="shared" si="0"/>
        <v>0</v>
      </c>
      <c r="K24"/>
      <c r="L24" s="164">
        <f t="shared" si="1"/>
        <v>0</v>
      </c>
      <c r="M24"/>
      <c r="N24"/>
      <c r="O24"/>
      <c r="P24" s="73"/>
      <c r="Q24" s="72"/>
    </row>
    <row r="25" spans="1:17" ht="30" customHeight="1">
      <c r="A25" s="370" t="s">
        <v>237</v>
      </c>
      <c r="B25" s="370"/>
      <c r="C25"/>
      <c r="D25" s="36">
        <v>12230485283</v>
      </c>
      <c r="E25"/>
      <c r="F25" s="36">
        <v>261519077289</v>
      </c>
      <c r="G25"/>
      <c r="H25" s="36">
        <v>273691475000</v>
      </c>
      <c r="I25"/>
      <c r="J25" s="36">
        <f t="shared" si="0"/>
        <v>58087572</v>
      </c>
      <c r="K25"/>
      <c r="L25" s="164">
        <f t="shared" si="1"/>
        <v>4.9429012584480286E-6</v>
      </c>
      <c r="M25"/>
      <c r="N25"/>
      <c r="O25"/>
      <c r="P25" s="73"/>
      <c r="Q25" s="72"/>
    </row>
    <row r="26" spans="1:17" ht="30" customHeight="1">
      <c r="A26" s="370" t="s">
        <v>238</v>
      </c>
      <c r="B26" s="370"/>
      <c r="C26"/>
      <c r="D26" s="36">
        <v>364500000000</v>
      </c>
      <c r="E26"/>
      <c r="F26" s="36">
        <v>0</v>
      </c>
      <c r="G26"/>
      <c r="H26" s="36">
        <v>170000000000</v>
      </c>
      <c r="I26"/>
      <c r="J26" s="36">
        <f t="shared" si="0"/>
        <v>194500000000</v>
      </c>
      <c r="K26"/>
      <c r="L26" s="164">
        <f t="shared" si="1"/>
        <v>1.6550774316546432E-2</v>
      </c>
      <c r="M26"/>
      <c r="N26"/>
      <c r="O26"/>
      <c r="P26" s="73"/>
      <c r="Q26" s="72"/>
    </row>
    <row r="27" spans="1:17" ht="30" customHeight="1">
      <c r="A27" s="370" t="s">
        <v>264</v>
      </c>
      <c r="B27" s="370"/>
      <c r="C27"/>
      <c r="D27" s="36">
        <v>300000000000</v>
      </c>
      <c r="E27"/>
      <c r="F27" s="36">
        <v>0</v>
      </c>
      <c r="G27"/>
      <c r="H27" s="36">
        <v>0</v>
      </c>
      <c r="I27"/>
      <c r="J27" s="36">
        <f t="shared" si="0"/>
        <v>300000000000</v>
      </c>
      <c r="K27"/>
      <c r="L27" s="164">
        <f t="shared" si="1"/>
        <v>2.5528186606498349E-2</v>
      </c>
      <c r="M27"/>
      <c r="N27"/>
      <c r="O27"/>
      <c r="P27" s="73"/>
      <c r="Q27" s="72"/>
    </row>
    <row r="28" spans="1:17" ht="30" customHeight="1">
      <c r="A28" s="370" t="s">
        <v>265</v>
      </c>
      <c r="B28" s="370"/>
      <c r="C28"/>
      <c r="D28" s="36">
        <v>300000000000</v>
      </c>
      <c r="E28"/>
      <c r="F28" s="36">
        <v>0</v>
      </c>
      <c r="G28"/>
      <c r="H28" s="36">
        <v>80000000000</v>
      </c>
      <c r="I28"/>
      <c r="J28" s="36">
        <f t="shared" ref="J28:J34" si="2">D28+F28-H28</f>
        <v>220000000000</v>
      </c>
      <c r="K28"/>
      <c r="L28" s="164">
        <f t="shared" si="1"/>
        <v>1.8720670178098791E-2</v>
      </c>
      <c r="M28"/>
      <c r="N28"/>
      <c r="O28"/>
      <c r="P28" s="73"/>
      <c r="Q28" s="72"/>
    </row>
    <row r="29" spans="1:17" ht="30" customHeight="1">
      <c r="A29" s="370" t="s">
        <v>276</v>
      </c>
      <c r="B29" s="370"/>
      <c r="C29"/>
      <c r="D29" s="36">
        <v>500000000000</v>
      </c>
      <c r="E29"/>
      <c r="F29" s="36">
        <v>0</v>
      </c>
      <c r="G29"/>
      <c r="H29" s="36">
        <v>200000000000</v>
      </c>
      <c r="I29"/>
      <c r="J29" s="36">
        <f t="shared" si="2"/>
        <v>300000000000</v>
      </c>
      <c r="K29"/>
      <c r="L29" s="164">
        <f t="shared" si="1"/>
        <v>2.5528186606498349E-2</v>
      </c>
      <c r="M29"/>
      <c r="N29"/>
      <c r="O29"/>
      <c r="P29" s="73"/>
      <c r="Q29" s="72"/>
    </row>
    <row r="30" spans="1:17" ht="30" customHeight="1">
      <c r="A30" s="370" t="s">
        <v>277</v>
      </c>
      <c r="B30" s="370"/>
      <c r="C30"/>
      <c r="D30" s="36">
        <v>110000000000</v>
      </c>
      <c r="E30"/>
      <c r="F30" s="36">
        <v>0</v>
      </c>
      <c r="G30"/>
      <c r="H30" s="36">
        <v>0</v>
      </c>
      <c r="I30"/>
      <c r="J30" s="36">
        <f t="shared" si="2"/>
        <v>110000000000</v>
      </c>
      <c r="K30"/>
      <c r="L30" s="164">
        <f t="shared" si="1"/>
        <v>9.3603350890493955E-3</v>
      </c>
      <c r="M30"/>
      <c r="N30"/>
      <c r="O30"/>
      <c r="P30" s="73"/>
      <c r="Q30" s="72"/>
    </row>
    <row r="31" spans="1:17" ht="30" customHeight="1">
      <c r="A31" s="370" t="s">
        <v>278</v>
      </c>
      <c r="B31" s="370"/>
      <c r="C31"/>
      <c r="D31" s="36">
        <v>200000000000</v>
      </c>
      <c r="E31"/>
      <c r="F31" s="36">
        <v>0</v>
      </c>
      <c r="G31"/>
      <c r="H31" s="36">
        <v>200000000000</v>
      </c>
      <c r="I31"/>
      <c r="J31" s="36">
        <f t="shared" si="2"/>
        <v>0</v>
      </c>
      <c r="K31"/>
      <c r="L31" s="164">
        <f t="shared" si="1"/>
        <v>0</v>
      </c>
      <c r="M31"/>
      <c r="N31"/>
      <c r="O31"/>
      <c r="P31" s="73"/>
      <c r="Q31" s="72"/>
    </row>
    <row r="32" spans="1:17" ht="30" customHeight="1">
      <c r="A32" s="370" t="s">
        <v>279</v>
      </c>
      <c r="B32" s="370"/>
      <c r="C32"/>
      <c r="D32" s="36">
        <v>200000000000</v>
      </c>
      <c r="E32"/>
      <c r="F32" s="36">
        <v>0</v>
      </c>
      <c r="G32"/>
      <c r="H32" s="36">
        <v>0</v>
      </c>
      <c r="I32"/>
      <c r="J32" s="36">
        <f>D32+F32-H32</f>
        <v>200000000000</v>
      </c>
      <c r="K32"/>
      <c r="L32" s="164">
        <f t="shared" si="1"/>
        <v>1.70187910709989E-2</v>
      </c>
      <c r="M32"/>
      <c r="N32"/>
      <c r="O32"/>
      <c r="P32" s="73"/>
      <c r="Q32" s="72"/>
    </row>
    <row r="33" spans="1:17" ht="30" customHeight="1">
      <c r="A33" s="370" t="s">
        <v>296</v>
      </c>
      <c r="B33" s="370"/>
      <c r="C33"/>
      <c r="D33" s="36">
        <v>11000000</v>
      </c>
      <c r="E33"/>
      <c r="F33" s="36">
        <v>13164387808</v>
      </c>
      <c r="G33"/>
      <c r="H33" s="36">
        <v>13165759000</v>
      </c>
      <c r="I33"/>
      <c r="J33" s="36">
        <f t="shared" si="2"/>
        <v>9628808</v>
      </c>
      <c r="K33"/>
      <c r="L33" s="164">
        <f t="shared" si="1"/>
        <v>8.1935335807381389E-7</v>
      </c>
      <c r="M33"/>
      <c r="N33"/>
      <c r="O33"/>
      <c r="P33" s="73"/>
      <c r="Q33" s="72"/>
    </row>
    <row r="34" spans="1:17" ht="30" customHeight="1">
      <c r="A34" s="370" t="s">
        <v>297</v>
      </c>
      <c r="B34" s="370"/>
      <c r="C34"/>
      <c r="D34" s="36">
        <v>500000000000</v>
      </c>
      <c r="E34"/>
      <c r="F34" s="36">
        <v>0</v>
      </c>
      <c r="G34"/>
      <c r="H34" s="36">
        <v>0</v>
      </c>
      <c r="I34"/>
      <c r="J34" s="36">
        <f t="shared" si="2"/>
        <v>500000000000</v>
      </c>
      <c r="K34"/>
      <c r="L34" s="164">
        <f t="shared" si="1"/>
        <v>4.2546977677497252E-2</v>
      </c>
      <c r="M34"/>
      <c r="N34"/>
      <c r="O34"/>
      <c r="P34" s="73"/>
      <c r="Q34" s="72"/>
    </row>
    <row r="35" spans="1:17" ht="30" customHeight="1">
      <c r="A35" s="370" t="s">
        <v>298</v>
      </c>
      <c r="B35" s="370"/>
      <c r="C35"/>
      <c r="D35" s="36">
        <v>256000000000</v>
      </c>
      <c r="E35"/>
      <c r="F35" s="36">
        <v>0</v>
      </c>
      <c r="G35"/>
      <c r="H35" s="36">
        <v>0</v>
      </c>
      <c r="I35"/>
      <c r="J35" s="36">
        <f>D35+F35-H35</f>
        <v>256000000000</v>
      </c>
      <c r="K35"/>
      <c r="L35" s="164">
        <f t="shared" si="1"/>
        <v>2.1784052570878593E-2</v>
      </c>
      <c r="M35"/>
      <c r="N35"/>
      <c r="O35"/>
      <c r="P35" s="73"/>
      <c r="Q35" s="72"/>
    </row>
    <row r="36" spans="1:17" ht="30" customHeight="1">
      <c r="A36" s="370" t="s">
        <v>305</v>
      </c>
      <c r="B36" s="370"/>
      <c r="C36"/>
      <c r="D36" s="36">
        <v>0</v>
      </c>
      <c r="E36"/>
      <c r="F36" s="36">
        <v>90000000000</v>
      </c>
      <c r="G36"/>
      <c r="H36" s="36">
        <v>0</v>
      </c>
      <c r="I36"/>
      <c r="J36" s="36">
        <f t="shared" ref="J36:J43" si="3">D36+F36-H36</f>
        <v>90000000000</v>
      </c>
      <c r="K36"/>
      <c r="L36" s="164">
        <f t="shared" si="1"/>
        <v>7.658455981949505E-3</v>
      </c>
      <c r="M36"/>
      <c r="N36"/>
      <c r="O36"/>
      <c r="P36" s="73"/>
      <c r="Q36" s="72"/>
    </row>
    <row r="37" spans="1:17" ht="30" customHeight="1">
      <c r="A37" s="370" t="s">
        <v>306</v>
      </c>
      <c r="B37" s="370"/>
      <c r="C37"/>
      <c r="D37" s="36">
        <v>0</v>
      </c>
      <c r="E37"/>
      <c r="F37" s="36">
        <v>100000000000</v>
      </c>
      <c r="G37"/>
      <c r="H37" s="36">
        <v>0</v>
      </c>
      <c r="I37"/>
      <c r="J37" s="36">
        <f t="shared" si="3"/>
        <v>100000000000</v>
      </c>
      <c r="K37"/>
      <c r="L37" s="164">
        <f t="shared" si="1"/>
        <v>8.5093955354994498E-3</v>
      </c>
      <c r="M37"/>
      <c r="N37"/>
      <c r="O37"/>
      <c r="P37" s="73"/>
      <c r="Q37" s="72"/>
    </row>
    <row r="38" spans="1:17" ht="30" customHeight="1">
      <c r="A38" s="370" t="s">
        <v>307</v>
      </c>
      <c r="B38" s="370"/>
      <c r="C38"/>
      <c r="D38" s="36">
        <v>0</v>
      </c>
      <c r="E38"/>
      <c r="F38" s="36">
        <v>384180000000</v>
      </c>
      <c r="G38"/>
      <c r="H38" s="36">
        <v>0</v>
      </c>
      <c r="I38"/>
      <c r="J38" s="36">
        <f t="shared" si="3"/>
        <v>384180000000</v>
      </c>
      <c r="K38"/>
      <c r="L38" s="164">
        <f t="shared" si="1"/>
        <v>3.269139576828179E-2</v>
      </c>
      <c r="M38"/>
      <c r="N38"/>
      <c r="O38"/>
      <c r="P38" s="73"/>
      <c r="Q38" s="72"/>
    </row>
    <row r="39" spans="1:17" ht="30" customHeight="1">
      <c r="A39" s="370" t="s">
        <v>308</v>
      </c>
      <c r="B39" s="370"/>
      <c r="C39"/>
      <c r="D39" s="36">
        <v>0</v>
      </c>
      <c r="E39"/>
      <c r="F39" s="36">
        <v>300000000000</v>
      </c>
      <c r="G39"/>
      <c r="H39" s="36">
        <v>0</v>
      </c>
      <c r="I39"/>
      <c r="J39" s="36">
        <f t="shared" si="3"/>
        <v>300000000000</v>
      </c>
      <c r="K39"/>
      <c r="L39" s="164">
        <f t="shared" si="1"/>
        <v>2.5528186606498349E-2</v>
      </c>
      <c r="M39"/>
      <c r="N39"/>
      <c r="O39"/>
      <c r="P39" s="73"/>
      <c r="Q39" s="72"/>
    </row>
    <row r="40" spans="1:17" ht="30" customHeight="1">
      <c r="A40" s="370" t="s">
        <v>309</v>
      </c>
      <c r="B40" s="370"/>
      <c r="C40"/>
      <c r="D40" s="36">
        <v>0</v>
      </c>
      <c r="E40"/>
      <c r="F40" s="36">
        <v>100000000000</v>
      </c>
      <c r="G40"/>
      <c r="H40" s="36">
        <v>0</v>
      </c>
      <c r="I40"/>
      <c r="J40" s="36">
        <f t="shared" si="3"/>
        <v>100000000000</v>
      </c>
      <c r="K40"/>
      <c r="L40" s="164">
        <f t="shared" si="1"/>
        <v>8.5093955354994498E-3</v>
      </c>
      <c r="M40"/>
      <c r="N40"/>
      <c r="O40"/>
      <c r="P40" s="73"/>
      <c r="Q40" s="72"/>
    </row>
    <row r="41" spans="1:17" ht="30" customHeight="1">
      <c r="A41" s="370" t="s">
        <v>310</v>
      </c>
      <c r="B41" s="370"/>
      <c r="C41"/>
      <c r="D41" s="36">
        <v>0</v>
      </c>
      <c r="E41"/>
      <c r="F41" s="36">
        <v>100000000000</v>
      </c>
      <c r="G41"/>
      <c r="H41" s="36">
        <v>0</v>
      </c>
      <c r="I41"/>
      <c r="J41" s="36">
        <f t="shared" si="3"/>
        <v>100000000000</v>
      </c>
      <c r="K41"/>
      <c r="L41" s="164">
        <f t="shared" si="1"/>
        <v>8.5093955354994498E-3</v>
      </c>
      <c r="M41"/>
      <c r="N41"/>
      <c r="O41"/>
      <c r="P41" s="73"/>
      <c r="Q41" s="72"/>
    </row>
    <row r="42" spans="1:17" ht="30" customHeight="1">
      <c r="A42" s="370" t="s">
        <v>311</v>
      </c>
      <c r="B42" s="370"/>
      <c r="C42"/>
      <c r="D42" s="36">
        <v>0</v>
      </c>
      <c r="E42"/>
      <c r="F42" s="36">
        <v>100000000000</v>
      </c>
      <c r="G42"/>
      <c r="H42" s="36">
        <v>0</v>
      </c>
      <c r="I42"/>
      <c r="J42" s="36">
        <f t="shared" si="3"/>
        <v>100000000000</v>
      </c>
      <c r="K42"/>
      <c r="L42" s="164">
        <f t="shared" si="1"/>
        <v>8.5093955354994498E-3</v>
      </c>
      <c r="M42"/>
      <c r="N42"/>
      <c r="O42"/>
      <c r="P42" s="73"/>
      <c r="Q42" s="72"/>
    </row>
    <row r="43" spans="1:17" ht="30" customHeight="1">
      <c r="A43" s="370" t="s">
        <v>312</v>
      </c>
      <c r="B43" s="370"/>
      <c r="C43"/>
      <c r="D43" s="36">
        <v>0</v>
      </c>
      <c r="E43"/>
      <c r="F43" s="36">
        <v>5000000</v>
      </c>
      <c r="G43"/>
      <c r="H43" s="36">
        <v>395000</v>
      </c>
      <c r="I43"/>
      <c r="J43" s="36">
        <f t="shared" si="3"/>
        <v>4605000</v>
      </c>
      <c r="K43"/>
      <c r="L43" s="164">
        <f t="shared" si="1"/>
        <v>3.9185766440974966E-7</v>
      </c>
      <c r="M43"/>
      <c r="N43"/>
      <c r="O43"/>
      <c r="P43" s="73"/>
      <c r="Q43" s="72"/>
    </row>
    <row r="44" spans="1:17" ht="30" customHeight="1" thickBot="1">
      <c r="A44" s="339" t="s">
        <v>12</v>
      </c>
      <c r="B44" s="339"/>
      <c r="C44" s="166"/>
      <c r="D44" s="292">
        <f>SUM(D7:D43)</f>
        <v>4537043623709</v>
      </c>
      <c r="E44" s="293">
        <f t="shared" ref="E44:J44" si="4">SUM(E7:E43)</f>
        <v>0</v>
      </c>
      <c r="F44" s="292">
        <f t="shared" si="4"/>
        <v>6980735163354</v>
      </c>
      <c r="G44" s="293">
        <f t="shared" si="4"/>
        <v>0</v>
      </c>
      <c r="H44" s="292">
        <f t="shared" si="4"/>
        <v>6250486911679</v>
      </c>
      <c r="I44" s="293">
        <f t="shared" si="4"/>
        <v>0</v>
      </c>
      <c r="J44" s="292">
        <f t="shared" si="4"/>
        <v>5267291875384</v>
      </c>
      <c r="K44" s="293"/>
      <c r="L44" s="317">
        <f>SUM(L7:L43)</f>
        <v>0.44821469968565142</v>
      </c>
      <c r="M44"/>
      <c r="N44"/>
      <c r="O44"/>
      <c r="P44" s="73"/>
      <c r="Q44" s="72"/>
    </row>
    <row r="45" spans="1:17" ht="30" customHeight="1" thickTop="1">
      <c r="B45" s="150"/>
      <c r="C45" s="86"/>
      <c r="D45" s="73"/>
      <c r="E45" s="72"/>
      <c r="L45" s="30"/>
      <c r="N45" s="12"/>
      <c r="O45" s="12"/>
      <c r="P45" s="12"/>
      <c r="Q45" s="12"/>
    </row>
    <row r="46" spans="1:17" ht="30" customHeight="1">
      <c r="B46" s="150"/>
      <c r="C46" s="86"/>
      <c r="D46" s="73"/>
      <c r="E46" s="72"/>
      <c r="L46" s="30"/>
      <c r="N46" s="12"/>
      <c r="O46" s="12"/>
      <c r="P46" s="12"/>
      <c r="Q46" s="12"/>
    </row>
    <row r="47" spans="1:17" ht="30" customHeight="1">
      <c r="B47" s="150"/>
      <c r="C47" s="86"/>
      <c r="D47" s="73"/>
      <c r="E47" s="72"/>
      <c r="L47" s="30"/>
      <c r="N47" s="12"/>
      <c r="O47" s="12"/>
      <c r="P47" s="12"/>
      <c r="Q47" s="12"/>
    </row>
    <row r="48" spans="1:17" ht="30" customHeight="1">
      <c r="B48" s="150"/>
      <c r="C48" s="86"/>
      <c r="D48" s="73"/>
      <c r="E48" s="72"/>
      <c r="L48" s="30"/>
      <c r="N48" s="12"/>
      <c r="O48" s="12"/>
      <c r="P48" s="12"/>
      <c r="Q48" s="12"/>
    </row>
    <row r="49" spans="2:17" ht="30" customHeight="1">
      <c r="B49" s="150"/>
      <c r="C49" s="86"/>
      <c r="D49" s="73"/>
      <c r="E49" s="72"/>
      <c r="L49" s="30"/>
      <c r="N49" s="12"/>
      <c r="O49" s="12"/>
      <c r="P49" s="12"/>
      <c r="Q49" s="12"/>
    </row>
    <row r="50" spans="2:17" ht="30" customHeight="1">
      <c r="B50" s="150"/>
      <c r="C50" s="86"/>
      <c r="D50" s="73"/>
      <c r="E50" s="72"/>
      <c r="L50" s="30"/>
      <c r="N50" s="12"/>
      <c r="O50" s="12"/>
      <c r="P50" s="12"/>
      <c r="Q50" s="12"/>
    </row>
    <row r="51" spans="2:17" ht="30" customHeight="1">
      <c r="B51" s="150"/>
      <c r="C51" s="86"/>
      <c r="D51" s="73"/>
      <c r="E51" s="72"/>
      <c r="L51" s="30"/>
      <c r="N51" s="12"/>
      <c r="O51" s="12"/>
      <c r="P51" s="12"/>
      <c r="Q51" s="12"/>
    </row>
    <row r="52" spans="2:17" ht="30" customHeight="1">
      <c r="B52" s="150"/>
      <c r="C52" s="86"/>
      <c r="D52" s="73"/>
      <c r="E52" s="72"/>
      <c r="L52" s="30"/>
      <c r="N52" s="12"/>
      <c r="O52" s="12"/>
      <c r="P52" s="12"/>
      <c r="Q52" s="12"/>
    </row>
    <row r="53" spans="2:17" ht="30" customHeight="1">
      <c r="B53" s="150"/>
      <c r="C53" s="86"/>
      <c r="D53" s="73"/>
      <c r="E53" s="72"/>
      <c r="L53" s="30"/>
      <c r="N53" s="12"/>
      <c r="O53" s="12"/>
      <c r="P53" s="12"/>
      <c r="Q53" s="12"/>
    </row>
    <row r="54" spans="2:17" ht="30" customHeight="1">
      <c r="B54" s="150"/>
      <c r="C54" s="86"/>
      <c r="D54" s="73"/>
      <c r="E54" s="72"/>
      <c r="L54" s="30"/>
      <c r="N54" s="12"/>
      <c r="O54" s="12"/>
      <c r="P54" s="12"/>
      <c r="Q54" s="12"/>
    </row>
    <row r="55" spans="2:17" ht="30" customHeight="1">
      <c r="B55" s="150"/>
      <c r="C55" s="86"/>
      <c r="D55" s="73"/>
      <c r="E55" s="72"/>
      <c r="L55" s="30"/>
      <c r="N55" s="12"/>
      <c r="O55" s="12"/>
      <c r="P55" s="12"/>
      <c r="Q55" s="12"/>
    </row>
    <row r="56" spans="2:17" ht="30" customHeight="1">
      <c r="B56" s="150"/>
      <c r="C56" s="86"/>
      <c r="D56" s="73"/>
      <c r="E56" s="72"/>
      <c r="L56" s="30"/>
      <c r="N56" s="12"/>
      <c r="O56" s="12"/>
      <c r="P56" s="12"/>
      <c r="Q56" s="12"/>
    </row>
    <row r="57" spans="2:17" ht="30" customHeight="1">
      <c r="B57" s="150"/>
      <c r="C57" s="86"/>
      <c r="D57" s="73"/>
      <c r="E57" s="72"/>
      <c r="L57" s="30"/>
      <c r="N57" s="12"/>
      <c r="O57" s="12"/>
      <c r="P57" s="12"/>
      <c r="Q57" s="12"/>
    </row>
    <row r="58" spans="2:17" ht="30" customHeight="1">
      <c r="B58" s="150"/>
      <c r="C58" s="86"/>
      <c r="D58" s="73"/>
      <c r="E58" s="72"/>
      <c r="L58" s="30"/>
      <c r="N58" s="12"/>
      <c r="O58" s="12"/>
      <c r="P58" s="12"/>
      <c r="Q58" s="12"/>
    </row>
    <row r="59" spans="2:17" ht="30" customHeight="1">
      <c r="B59" s="150"/>
      <c r="C59" s="86"/>
      <c r="D59" s="73"/>
      <c r="E59" s="72"/>
      <c r="L59" s="30"/>
      <c r="N59" s="12"/>
      <c r="O59" s="12"/>
      <c r="P59" s="12"/>
      <c r="Q59" s="12"/>
    </row>
    <row r="60" spans="2:17" ht="30" customHeight="1">
      <c r="B60" s="150"/>
      <c r="C60" s="86"/>
      <c r="D60" s="73"/>
      <c r="E60" s="72"/>
      <c r="L60" s="30"/>
      <c r="N60" s="12"/>
      <c r="O60" s="12"/>
      <c r="P60" s="12"/>
      <c r="Q60" s="12"/>
    </row>
    <row r="61" spans="2:17" ht="30" customHeight="1">
      <c r="B61" s="150"/>
      <c r="C61" s="86"/>
      <c r="D61" s="73"/>
      <c r="E61" s="72"/>
      <c r="L61" s="30"/>
      <c r="N61" s="12"/>
      <c r="O61" s="12"/>
      <c r="P61" s="12"/>
      <c r="Q61" s="12"/>
    </row>
    <row r="62" spans="2:17" ht="30" customHeight="1">
      <c r="B62" s="150"/>
      <c r="C62" s="86"/>
      <c r="D62" s="73"/>
      <c r="E62" s="72"/>
      <c r="L62" s="30"/>
      <c r="N62" s="12"/>
      <c r="O62" s="12"/>
      <c r="P62" s="12"/>
      <c r="Q62" s="12"/>
    </row>
    <row r="63" spans="2:17" ht="30" customHeight="1">
      <c r="B63" s="150"/>
      <c r="C63" s="86"/>
      <c r="D63" s="73"/>
      <c r="E63" s="72"/>
      <c r="L63" s="30"/>
      <c r="N63" s="12"/>
      <c r="O63" s="12"/>
      <c r="P63" s="12"/>
      <c r="Q63" s="12"/>
    </row>
    <row r="64" spans="2:17" ht="30" customHeight="1">
      <c r="B64" s="150"/>
      <c r="C64" s="86"/>
      <c r="D64" s="73"/>
      <c r="E64" s="72"/>
      <c r="L64" s="30"/>
      <c r="N64" s="12"/>
      <c r="O64" s="12"/>
      <c r="P64" s="12"/>
      <c r="Q64" s="12"/>
    </row>
    <row r="65" spans="2:17" ht="30" customHeight="1">
      <c r="B65" s="150"/>
      <c r="C65" s="86"/>
      <c r="D65" s="73"/>
      <c r="E65" s="72"/>
      <c r="L65" s="30"/>
      <c r="N65" s="12"/>
      <c r="O65" s="12"/>
      <c r="P65" s="12"/>
      <c r="Q65" s="12"/>
    </row>
    <row r="66" spans="2:17" ht="30" customHeight="1">
      <c r="B66" s="150"/>
      <c r="C66" s="86"/>
      <c r="D66" s="73"/>
      <c r="E66" s="72"/>
      <c r="L66" s="30"/>
      <c r="N66" s="12"/>
      <c r="O66" s="12"/>
      <c r="P66" s="12"/>
      <c r="Q66" s="12"/>
    </row>
    <row r="67" spans="2:17" ht="30" customHeight="1">
      <c r="B67" s="150"/>
      <c r="C67" s="86"/>
      <c r="D67" s="73"/>
      <c r="E67" s="72"/>
      <c r="L67" s="30"/>
      <c r="N67" s="12"/>
      <c r="O67" s="12"/>
      <c r="P67" s="12"/>
      <c r="Q67" s="12"/>
    </row>
    <row r="68" spans="2:17" ht="30" customHeight="1">
      <c r="B68" s="150"/>
      <c r="C68" s="86"/>
      <c r="D68" s="73"/>
      <c r="E68" s="72"/>
      <c r="L68" s="30"/>
      <c r="N68" s="12"/>
      <c r="O68" s="12"/>
      <c r="P68" s="12"/>
      <c r="Q68" s="12"/>
    </row>
    <row r="69" spans="2:17" ht="30" customHeight="1">
      <c r="B69" s="150"/>
      <c r="C69" s="86"/>
      <c r="D69" s="73"/>
      <c r="E69" s="72"/>
      <c r="L69" s="30"/>
      <c r="N69" s="12"/>
      <c r="O69" s="12"/>
      <c r="P69" s="12"/>
      <c r="Q69" s="12"/>
    </row>
    <row r="70" spans="2:17" s="22" customFormat="1" ht="30" customHeight="1">
      <c r="B70" s="151"/>
      <c r="C70" s="146"/>
      <c r="D70" s="74"/>
      <c r="E70" s="72"/>
      <c r="L70" s="46"/>
    </row>
    <row r="71" spans="2:17" ht="24.95" customHeight="1">
      <c r="J71" s="98"/>
    </row>
  </sheetData>
  <mergeCells count="45">
    <mergeCell ref="A9:B9"/>
    <mergeCell ref="A10:B10"/>
    <mergeCell ref="A11:B11"/>
    <mergeCell ref="A12:B12"/>
    <mergeCell ref="A31:B31"/>
    <mergeCell ref="A19:B19"/>
    <mergeCell ref="A18:B18"/>
    <mergeCell ref="A13:B13"/>
    <mergeCell ref="A14:B14"/>
    <mergeCell ref="A15:B15"/>
    <mergeCell ref="A16:B16"/>
    <mergeCell ref="A17:B17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44:B44"/>
    <mergeCell ref="A29:B29"/>
    <mergeCell ref="A30:B30"/>
    <mergeCell ref="A20:B20"/>
    <mergeCell ref="A23:B23"/>
    <mergeCell ref="A24:B24"/>
    <mergeCell ref="A25:B25"/>
    <mergeCell ref="A26:B26"/>
    <mergeCell ref="A21:B21"/>
    <mergeCell ref="A22:B22"/>
    <mergeCell ref="A32:B32"/>
    <mergeCell ref="A27:B27"/>
    <mergeCell ref="A28:B28"/>
    <mergeCell ref="A33:B33"/>
    <mergeCell ref="A34:B34"/>
    <mergeCell ref="A35:B35"/>
    <mergeCell ref="A41:B41"/>
    <mergeCell ref="A42:B42"/>
    <mergeCell ref="A43:B43"/>
    <mergeCell ref="A36:B36"/>
    <mergeCell ref="A37:B37"/>
    <mergeCell ref="A38:B38"/>
    <mergeCell ref="A39:B39"/>
    <mergeCell ref="A40:B40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L1" s="30"/>
      <c r="M1" s="98"/>
      <c r="N1" s="30"/>
    </row>
    <row r="2" spans="1:14" s="12" customFormat="1" ht="30" customHeight="1">
      <c r="A2" s="339" t="s">
        <v>87</v>
      </c>
      <c r="B2" s="339"/>
      <c r="C2" s="339"/>
      <c r="D2" s="339"/>
      <c r="E2" s="339"/>
      <c r="F2" s="339"/>
      <c r="G2" s="339"/>
      <c r="H2" s="339"/>
      <c r="I2" s="339"/>
      <c r="J2" s="339"/>
      <c r="L2" s="30"/>
      <c r="M2" s="98"/>
      <c r="N2" s="30"/>
    </row>
    <row r="3" spans="1:14" s="12" customFormat="1" ht="30" customHeight="1">
      <c r="A3" s="339" t="s">
        <v>303</v>
      </c>
      <c r="B3" s="339"/>
      <c r="C3" s="339"/>
      <c r="D3" s="339"/>
      <c r="E3" s="339"/>
      <c r="F3" s="339"/>
      <c r="G3" s="339"/>
      <c r="H3" s="339"/>
      <c r="I3" s="339"/>
      <c r="J3" s="339"/>
      <c r="L3" s="30"/>
      <c r="M3" s="98"/>
      <c r="N3" s="30"/>
    </row>
    <row r="4" spans="1:14" s="13" customFormat="1" ht="30" customHeight="1">
      <c r="A4" s="338" t="s">
        <v>150</v>
      </c>
      <c r="B4" s="338"/>
      <c r="C4" s="338"/>
      <c r="D4" s="338"/>
      <c r="E4" s="338"/>
      <c r="F4" s="338"/>
      <c r="G4" s="338"/>
      <c r="H4" s="338"/>
      <c r="I4" s="338"/>
      <c r="J4" s="338"/>
      <c r="L4" s="44"/>
      <c r="M4" s="117"/>
      <c r="N4" s="44"/>
    </row>
    <row r="5" spans="1:14" s="12" customFormat="1" ht="42" customHeight="1">
      <c r="A5" s="340" t="s">
        <v>88</v>
      </c>
      <c r="B5" s="340"/>
      <c r="D5" s="1" t="s">
        <v>89</v>
      </c>
      <c r="F5" s="1" t="s">
        <v>73</v>
      </c>
      <c r="H5" s="82" t="s">
        <v>90</v>
      </c>
      <c r="I5" s="54"/>
      <c r="J5" s="82" t="s">
        <v>91</v>
      </c>
      <c r="L5" s="30"/>
      <c r="M5" s="98"/>
      <c r="N5" s="30"/>
    </row>
    <row r="6" spans="1:14" s="12" customFormat="1" ht="30" customHeight="1">
      <c r="A6" s="371" t="s">
        <v>92</v>
      </c>
      <c r="B6" s="371"/>
      <c r="D6" s="31" t="s">
        <v>151</v>
      </c>
      <c r="E6" s="14"/>
      <c r="F6" s="156">
        <f>'درآمد سرمایه گذاری در سهام'!I26</f>
        <v>168806</v>
      </c>
      <c r="G6" s="14"/>
      <c r="H6" s="219">
        <f>F6/F11</f>
        <v>7.0326118863913594E-7</v>
      </c>
      <c r="I6" s="153"/>
      <c r="J6" s="221">
        <f>F6/11751716039385</f>
        <v>1.4364370227655202E-8</v>
      </c>
      <c r="L6" s="158">
        <v>7325921202288</v>
      </c>
      <c r="M6" s="43"/>
      <c r="N6" s="30"/>
    </row>
    <row r="7" spans="1:14" s="12" customFormat="1" ht="30" customHeight="1">
      <c r="A7" s="370" t="s">
        <v>93</v>
      </c>
      <c r="B7" s="370"/>
      <c r="D7" s="31" t="s">
        <v>94</v>
      </c>
      <c r="E7" s="14"/>
      <c r="F7" s="205">
        <f>'درآمد سرمایه گذاری در صندوق'!G31</f>
        <v>3321215255</v>
      </c>
      <c r="G7" s="14"/>
      <c r="H7" s="47">
        <f>F7/F11</f>
        <v>1.383648559860272E-2</v>
      </c>
      <c r="I7" s="62"/>
      <c r="J7" s="222">
        <f>F7/11751716039385</f>
        <v>2.8261534263329668E-4</v>
      </c>
      <c r="L7" s="43"/>
      <c r="M7" s="43"/>
      <c r="N7" s="30"/>
    </row>
    <row r="8" spans="1:14" s="12" customFormat="1" ht="30" customHeight="1">
      <c r="A8" s="370" t="s">
        <v>95</v>
      </c>
      <c r="B8" s="370"/>
      <c r="D8" s="31" t="s">
        <v>152</v>
      </c>
      <c r="E8" s="14"/>
      <c r="F8" s="205">
        <f>'درآمد سرمایه گذاری در اوراق به'!I30</f>
        <v>123982310624</v>
      </c>
      <c r="G8" s="14"/>
      <c r="H8" s="47">
        <f>F8/F11</f>
        <v>0.51652161143360309</v>
      </c>
      <c r="I8" s="62"/>
      <c r="J8" s="47">
        <f>F8/11751716039385</f>
        <v>1.0550145205047717E-2</v>
      </c>
      <c r="L8" s="43"/>
      <c r="M8" s="43"/>
      <c r="N8" s="30"/>
    </row>
    <row r="9" spans="1:14" s="12" customFormat="1" ht="30" customHeight="1">
      <c r="A9" s="370" t="s">
        <v>96</v>
      </c>
      <c r="B9" s="370"/>
      <c r="D9" s="31" t="s">
        <v>153</v>
      </c>
      <c r="E9" s="14"/>
      <c r="F9" s="205">
        <f>'درآمد سپرده بانکی'!D59</f>
        <v>112057866025</v>
      </c>
      <c r="G9" s="14"/>
      <c r="H9" s="47">
        <f>F9/F11</f>
        <v>0.46684328789916557</v>
      </c>
      <c r="I9" s="62"/>
      <c r="J9" s="47">
        <f>F9/11751716039385</f>
        <v>9.5354470487073045E-3</v>
      </c>
      <c r="L9" s="43"/>
      <c r="M9" s="43"/>
      <c r="N9" s="30"/>
    </row>
    <row r="10" spans="1:14" s="12" customFormat="1" ht="30" customHeight="1">
      <c r="A10" s="370" t="s">
        <v>97</v>
      </c>
      <c r="B10" s="370"/>
      <c r="D10" s="31" t="s">
        <v>154</v>
      </c>
      <c r="E10" s="14"/>
      <c r="F10" s="214">
        <f>'سایر درآمدها'!F10</f>
        <v>671591591</v>
      </c>
      <c r="G10" s="14"/>
      <c r="H10" s="84">
        <f>F10/F11</f>
        <v>2.7979118074399514E-3</v>
      </c>
      <c r="I10" s="62"/>
      <c r="J10" s="84">
        <f>F10/11751716039385</f>
        <v>5.7148384861343724E-5</v>
      </c>
      <c r="L10" s="43"/>
      <c r="M10" s="43"/>
      <c r="N10" s="30"/>
    </row>
    <row r="11" spans="1:14" s="12" customFormat="1" ht="30" customHeight="1">
      <c r="A11" s="339" t="s">
        <v>12</v>
      </c>
      <c r="B11" s="339"/>
      <c r="C11" s="22"/>
      <c r="D11" s="19"/>
      <c r="E11" s="20"/>
      <c r="F11" s="21">
        <f>SUM(F6:F10)</f>
        <v>240033152301</v>
      </c>
      <c r="G11" s="20"/>
      <c r="H11" s="85">
        <f>SUM(H6:H10)</f>
        <v>1</v>
      </c>
      <c r="I11" s="81"/>
      <c r="J11" s="223">
        <f>SUM(J6:J10)</f>
        <v>2.0425370345619892E-2</v>
      </c>
      <c r="L11" s="89"/>
      <c r="M11" s="98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2025-07-28T09:08:57Z</cp:lastPrinted>
  <dcterms:created xsi:type="dcterms:W3CDTF">2024-08-25T06:34:11Z</dcterms:created>
  <dcterms:modified xsi:type="dcterms:W3CDTF">2025-07-28T12:39:04Z</dcterms:modified>
</cp:coreProperties>
</file>