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.dadashi\Desktop\"/>
    </mc:Choice>
  </mc:AlternateContent>
  <xr:revisionPtr revIDLastSave="0" documentId="13_ncr:1_{26C66645-7495-41FD-9118-DD82E4146E59}" xr6:coauthVersionLast="47" xr6:coauthVersionMax="47" xr10:uidLastSave="{00000000-0000-0000-0000-000000000000}"/>
  <bookViews>
    <workbookView xWindow="-120" yWindow="-120" windowWidth="29040" windowHeight="15840" tabRatio="912" xr2:uid="{00000000-000D-0000-FFFF-FFFF00000000}"/>
  </bookViews>
  <sheets>
    <sheet name="صورت وضعیت" sheetId="1" r:id="rId1"/>
    <sheet name="سهام" sheetId="2" r:id="rId2"/>
    <sheet name="اوراق" sheetId="5" r:id="rId3"/>
    <sheet name="مبالغ تخصیصی اوراق" sheetId="12" r:id="rId4"/>
    <sheet name="تعدیل قیمت" sheetId="6" r:id="rId5"/>
    <sheet name="اوراق مشتقه" sheetId="3" r:id="rId6"/>
    <sheet name="واحدهای صندوق" sheetId="4" r:id="rId7"/>
    <sheet name="سپرده" sheetId="7" r:id="rId8"/>
    <sheet name="درآمد" sheetId="8" r:id="rId9"/>
    <sheet name="درآمد سرمایه گذاری در سهام" sheetId="9" r:id="rId10"/>
    <sheet name="درآمد سرمایه گذاری در صندوق" sheetId="10" r:id="rId11"/>
    <sheet name="درآمد سرمایه گذاری در اوراق به" sheetId="11" r:id="rId12"/>
    <sheet name="درآمد سپرده بانکی" sheetId="13" r:id="rId13"/>
    <sheet name="سایر درآمدها" sheetId="14" r:id="rId14"/>
    <sheet name="درآمد سود سهام" sheetId="15" r:id="rId15"/>
    <sheet name="درآمد اوراق بهادار" sheetId="17" r:id="rId16"/>
    <sheet name="درآمد ناشی از تغییر قیمت اوراق" sheetId="21" r:id="rId17"/>
    <sheet name="درآمد ناشی از فروش" sheetId="19" r:id="rId18"/>
    <sheet name="سود سپرده بانکی" sheetId="18" r:id="rId19"/>
  </sheets>
  <definedNames>
    <definedName name="_xlnm.Print_Area" localSheetId="2">اوراق!$A$1:$AL$28</definedName>
    <definedName name="_xlnm.Print_Area" localSheetId="5">'اوراق مشتقه'!$A$1:$AU$11</definedName>
    <definedName name="_xlnm.Print_Area" localSheetId="4">'تعدیل قیمت'!$A$1:$M$16</definedName>
    <definedName name="_xlnm.Print_Area" localSheetId="8">درآمد!$A$1:$L$11</definedName>
    <definedName name="_xlnm.Print_Area" localSheetId="15">'درآمد اوراق بهادار'!$A$1:$R$24</definedName>
    <definedName name="_xlnm.Print_Area" localSheetId="12">'درآمد سپرده بانکی'!$A$1:$F$75</definedName>
    <definedName name="_xlnm.Print_Area" localSheetId="11">'درآمد سرمایه گذاری در اوراق به'!$A$1:$R$36</definedName>
    <definedName name="_xlnm.Print_Area" localSheetId="9">'درآمد سرمایه گذاری در سهام'!$A$1:$V$26</definedName>
    <definedName name="_xlnm.Print_Area" localSheetId="10">'درآمد سرمایه گذاری در صندوق'!$A$1:$V$33</definedName>
    <definedName name="_xlnm.Print_Area" localSheetId="14">'درآمد سود سهام'!$A$1:$T$9</definedName>
    <definedName name="_xlnm.Print_Area" localSheetId="16">'درآمد ناشی از تغییر قیمت اوراق'!$A$1:$R$35</definedName>
    <definedName name="_xlnm.Print_Area" localSheetId="17">'درآمد ناشی از فروش'!$A$1:$R$60</definedName>
    <definedName name="_xlnm.Print_Area" localSheetId="13">'سایر درآمدها'!$A$1:$G$11</definedName>
    <definedName name="_xlnm.Print_Area" localSheetId="7">سپرده!$A$1:$N$54</definedName>
    <definedName name="_xlnm.Print_Area" localSheetId="1">سهام!$A$1:$AB$11</definedName>
    <definedName name="_xlnm.Print_Area" localSheetId="18">'سود سپرده بانکی'!$A$1:$M$75</definedName>
    <definedName name="_xlnm.Print_Area" localSheetId="0">'صورت وضعیت'!$A$1:$C$43</definedName>
    <definedName name="_xlnm.Print_Area" localSheetId="3">'مبالغ تخصیصی اوراق'!$A$1:$R$15</definedName>
    <definedName name="_xlnm.Print_Area" localSheetId="6">'واحدهای صندوق'!$A$1:$AC$23</definedName>
    <definedName name="_xlnm.Print_Titles" localSheetId="12">'درآمد سپرده بانکی'!$5:$6</definedName>
    <definedName name="_xlnm.Print_Titles" localSheetId="11">'درآمد سرمایه گذاری در اوراق به'!$5:$6</definedName>
    <definedName name="_xlnm.Print_Titles" localSheetId="17">'درآمد ناشی از فروش'!$5:$6</definedName>
    <definedName name="_xlnm.Print_Titles" localSheetId="18">'سود سپرده بانکی'!$5:$6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0" l="1"/>
  <c r="E32" i="10" s="1"/>
  <c r="R32" i="10"/>
  <c r="Q32" i="10"/>
  <c r="P32" i="10"/>
  <c r="O32" i="10"/>
  <c r="N32" i="10"/>
  <c r="M32" i="10"/>
  <c r="L32" i="10"/>
  <c r="J32" i="10"/>
  <c r="H32" i="10"/>
  <c r="G32" i="10"/>
  <c r="F32" i="10"/>
  <c r="D32" i="10"/>
  <c r="C32" i="10"/>
  <c r="S31" i="10"/>
  <c r="O31" i="10"/>
  <c r="I31" i="10"/>
  <c r="E31" i="10"/>
  <c r="Q35" i="11"/>
  <c r="M35" i="11"/>
  <c r="Q11" i="11"/>
  <c r="M11" i="11"/>
  <c r="K11" i="11"/>
  <c r="K12" i="11"/>
  <c r="I11" i="11"/>
  <c r="E11" i="11"/>
  <c r="C11" i="11"/>
  <c r="C35" i="11" s="1"/>
  <c r="O33" i="11"/>
  <c r="G33" i="11"/>
  <c r="O23" i="11"/>
  <c r="E35" i="11"/>
  <c r="G23" i="11"/>
  <c r="Q27" i="11"/>
  <c r="K27" i="11"/>
  <c r="I27" i="11"/>
  <c r="C27" i="11"/>
  <c r="F10" i="14"/>
  <c r="D10" i="14"/>
  <c r="F8" i="14"/>
  <c r="Q10" i="21"/>
  <c r="Q12" i="21"/>
  <c r="Q35" i="21"/>
  <c r="Q8" i="21"/>
  <c r="Q9" i="21"/>
  <c r="Q11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M8" i="21"/>
  <c r="M9" i="21"/>
  <c r="M10" i="21"/>
  <c r="M11" i="21"/>
  <c r="M12" i="21"/>
  <c r="M13" i="21"/>
  <c r="M14" i="21"/>
  <c r="M15" i="21"/>
  <c r="M16" i="21"/>
  <c r="M17" i="21"/>
  <c r="M18" i="21"/>
  <c r="M19" i="21"/>
  <c r="M20" i="21"/>
  <c r="M21" i="21"/>
  <c r="M22" i="21"/>
  <c r="M23" i="21"/>
  <c r="M24" i="21"/>
  <c r="M25" i="21"/>
  <c r="M26" i="21"/>
  <c r="M27" i="21"/>
  <c r="M28" i="21"/>
  <c r="M29" i="21"/>
  <c r="M30" i="21"/>
  <c r="M31" i="21"/>
  <c r="M32" i="21"/>
  <c r="M33" i="21"/>
  <c r="M34" i="21"/>
  <c r="K8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C35" i="21"/>
  <c r="I33" i="21"/>
  <c r="I20" i="21"/>
  <c r="Q44" i="19"/>
  <c r="Q57" i="19"/>
  <c r="C59" i="19"/>
  <c r="I44" i="19"/>
  <c r="I58" i="19"/>
  <c r="I5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3" i="19"/>
  <c r="I42" i="19"/>
  <c r="I41" i="19"/>
  <c r="I40" i="19"/>
  <c r="I39" i="19"/>
  <c r="F75" i="13" l="1"/>
  <c r="D75" i="13"/>
  <c r="Q22" i="17"/>
  <c r="K22" i="17"/>
  <c r="Q15" i="17"/>
  <c r="K15" i="17"/>
  <c r="G70" i="18"/>
  <c r="M69" i="18" l="1"/>
  <c r="M70" i="18"/>
  <c r="M71" i="18"/>
  <c r="M72" i="18"/>
  <c r="M73" i="18"/>
  <c r="M74" i="18"/>
  <c r="L75" i="18"/>
  <c r="K75" i="18"/>
  <c r="J75" i="18"/>
  <c r="I75" i="18"/>
  <c r="E75" i="18"/>
  <c r="D75" i="18"/>
  <c r="C75" i="18"/>
  <c r="G69" i="18"/>
  <c r="G71" i="18"/>
  <c r="G72" i="18"/>
  <c r="G73" i="18"/>
  <c r="G74" i="18"/>
  <c r="L7" i="7" l="1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J53" i="7"/>
  <c r="J52" i="7"/>
  <c r="J51" i="7"/>
  <c r="J50" i="7"/>
  <c r="J49" i="7"/>
  <c r="J48" i="7"/>
  <c r="K54" i="7"/>
  <c r="I54" i="7"/>
  <c r="H54" i="7"/>
  <c r="G54" i="7"/>
  <c r="F54" i="7"/>
  <c r="D54" i="7"/>
  <c r="AA21" i="4"/>
  <c r="M22" i="4"/>
  <c r="Z22" i="4"/>
  <c r="Y22" i="4"/>
  <c r="X22" i="4"/>
  <c r="W22" i="4"/>
  <c r="R22" i="4"/>
  <c r="Q22" i="4"/>
  <c r="P22" i="4"/>
  <c r="O22" i="4"/>
  <c r="N22" i="4"/>
  <c r="I22" i="4"/>
  <c r="H22" i="4"/>
  <c r="G22" i="4"/>
  <c r="F22" i="4"/>
  <c r="E22" i="4"/>
  <c r="D22" i="4"/>
  <c r="K22" i="4"/>
  <c r="S21" i="4"/>
  <c r="K14" i="6"/>
  <c r="K13" i="6"/>
  <c r="K15" i="6"/>
  <c r="C15" i="6"/>
  <c r="AL26" i="5"/>
  <c r="AL25" i="5"/>
  <c r="AL24" i="5"/>
  <c r="AL23" i="5"/>
  <c r="AL22" i="5"/>
  <c r="AL21" i="5"/>
  <c r="AL20" i="5"/>
  <c r="AL19" i="5"/>
  <c r="AL18" i="5"/>
  <c r="AL17" i="5"/>
  <c r="AL16" i="5"/>
  <c r="AL15" i="5"/>
  <c r="AL14" i="5"/>
  <c r="AL13" i="5"/>
  <c r="AL12" i="5"/>
  <c r="AL11" i="5"/>
  <c r="AL10" i="5"/>
  <c r="AL27" i="5" s="1"/>
  <c r="AL9" i="5"/>
  <c r="AJ27" i="5"/>
  <c r="AD22" i="5"/>
  <c r="AD10" i="5"/>
  <c r="AD9" i="5"/>
  <c r="AD23" i="5"/>
  <c r="AD17" i="5"/>
  <c r="T27" i="5"/>
  <c r="R27" i="5"/>
  <c r="AA9" i="4"/>
  <c r="AA20" i="4"/>
  <c r="AA19" i="4"/>
  <c r="AA18" i="4"/>
  <c r="AA17" i="4"/>
  <c r="AA16" i="4"/>
  <c r="AA15" i="4"/>
  <c r="AA14" i="4"/>
  <c r="AA13" i="4"/>
  <c r="AA12" i="4"/>
  <c r="AA11" i="4"/>
  <c r="AA10" i="4"/>
  <c r="AA8" i="4"/>
  <c r="AL8" i="5"/>
  <c r="AA9" i="2"/>
  <c r="K10" i="6"/>
  <c r="K11" i="6"/>
  <c r="K12" i="6"/>
  <c r="K9" i="6"/>
  <c r="J54" i="7" l="1"/>
  <c r="L54" i="7"/>
  <c r="AA22" i="4"/>
  <c r="Q20" i="17"/>
  <c r="C9" i="11"/>
  <c r="K26" i="11"/>
  <c r="K10" i="11"/>
  <c r="K9" i="11"/>
  <c r="C10" i="11"/>
  <c r="K21" i="17"/>
  <c r="K19" i="17"/>
  <c r="K18" i="17"/>
  <c r="K17" i="17"/>
  <c r="K16" i="17"/>
  <c r="K14" i="17"/>
  <c r="K13" i="17"/>
  <c r="K12" i="17"/>
  <c r="K11" i="17"/>
  <c r="K10" i="17"/>
  <c r="K9" i="17"/>
  <c r="K8" i="17"/>
  <c r="K23" i="17"/>
  <c r="Q23" i="17"/>
  <c r="Q21" i="17"/>
  <c r="M9" i="11"/>
  <c r="M10" i="11"/>
  <c r="I32" i="21"/>
  <c r="E9" i="11" s="1"/>
  <c r="I31" i="21"/>
  <c r="E10" i="11" s="1"/>
  <c r="M24" i="11"/>
  <c r="I27" i="21"/>
  <c r="E24" i="11" s="1"/>
  <c r="O27" i="10"/>
  <c r="I12" i="21"/>
  <c r="E27" i="10" s="1"/>
  <c r="I11" i="21"/>
  <c r="Q14" i="19"/>
  <c r="Q14" i="10" s="1"/>
  <c r="S14" i="10" s="1"/>
  <c r="I14" i="19"/>
  <c r="G14" i="10" s="1"/>
  <c r="I14" i="10" s="1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7" i="18"/>
  <c r="G29" i="18"/>
  <c r="M68" i="18"/>
  <c r="M67" i="18"/>
  <c r="M66" i="18"/>
  <c r="M65" i="18"/>
  <c r="M64" i="18"/>
  <c r="M63" i="18"/>
  <c r="M62" i="18"/>
  <c r="M61" i="18"/>
  <c r="M60" i="18"/>
  <c r="M59" i="18"/>
  <c r="J47" i="7"/>
  <c r="J46" i="7"/>
  <c r="J45" i="7"/>
  <c r="J44" i="7"/>
  <c r="J43" i="7"/>
  <c r="J42" i="7"/>
  <c r="J41" i="7"/>
  <c r="J40" i="7"/>
  <c r="J39" i="7"/>
  <c r="J38" i="7"/>
  <c r="S19" i="4"/>
  <c r="AD16" i="5"/>
  <c r="AD15" i="5"/>
  <c r="AD11" i="5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7" i="18"/>
  <c r="I9" i="21"/>
  <c r="I10" i="11" l="1"/>
  <c r="Q9" i="11"/>
  <c r="Q10" i="11"/>
  <c r="I9" i="11"/>
  <c r="G24" i="17"/>
  <c r="K20" i="17"/>
  <c r="M75" i="18"/>
  <c r="G75" i="18"/>
  <c r="I7" i="21"/>
  <c r="O59" i="19"/>
  <c r="M59" i="19"/>
  <c r="K59" i="19"/>
  <c r="G59" i="19"/>
  <c r="E59" i="19"/>
  <c r="Q7" i="19"/>
  <c r="Q24" i="9" s="1"/>
  <c r="Q8" i="19"/>
  <c r="Q25" i="9" s="1"/>
  <c r="S25" i="9" s="1"/>
  <c r="I8" i="19"/>
  <c r="G25" i="9" s="1"/>
  <c r="I25" i="9" s="1"/>
  <c r="I7" i="19"/>
  <c r="Q22" i="19"/>
  <c r="Q29" i="10" s="1"/>
  <c r="S29" i="10" s="1"/>
  <c r="I22" i="19"/>
  <c r="G29" i="10" s="1"/>
  <c r="I29" i="10" s="1"/>
  <c r="Q20" i="19"/>
  <c r="Q17" i="10" s="1"/>
  <c r="Q21" i="19"/>
  <c r="Q28" i="10" s="1"/>
  <c r="S28" i="10" s="1"/>
  <c r="S32" i="10" s="1"/>
  <c r="I20" i="19"/>
  <c r="G17" i="10" s="1"/>
  <c r="I21" i="19"/>
  <c r="G28" i="10" s="1"/>
  <c r="I28" i="10" s="1"/>
  <c r="AH27" i="5"/>
  <c r="J37" i="7"/>
  <c r="J36" i="7"/>
  <c r="J35" i="7"/>
  <c r="J34" i="7"/>
  <c r="J33" i="7"/>
  <c r="J32" i="7"/>
  <c r="J31" i="7"/>
  <c r="AD12" i="5"/>
  <c r="O10" i="2"/>
  <c r="S24" i="9"/>
  <c r="T26" i="9"/>
  <c r="R26" i="9"/>
  <c r="P26" i="9"/>
  <c r="N26" i="9"/>
  <c r="K22" i="11"/>
  <c r="K8" i="11"/>
  <c r="C22" i="11"/>
  <c r="C8" i="11"/>
  <c r="C7" i="11"/>
  <c r="Q19" i="17"/>
  <c r="Q16" i="17"/>
  <c r="Q14" i="17"/>
  <c r="M8" i="11"/>
  <c r="I22" i="21"/>
  <c r="E8" i="11" s="1"/>
  <c r="G29" i="11"/>
  <c r="Q47" i="19"/>
  <c r="O21" i="11" s="1"/>
  <c r="Q46" i="19"/>
  <c r="O29" i="11" s="1"/>
  <c r="G21" i="11"/>
  <c r="Q25" i="19"/>
  <c r="Q22" i="10" s="1"/>
  <c r="S22" i="10" s="1"/>
  <c r="I25" i="19"/>
  <c r="G22" i="10" s="1"/>
  <c r="I22" i="10" s="1"/>
  <c r="Q11" i="19"/>
  <c r="Q21" i="9" s="1"/>
  <c r="I11" i="19"/>
  <c r="G21" i="9" s="1"/>
  <c r="S7" i="15"/>
  <c r="M21" i="9" s="1"/>
  <c r="M26" i="9" s="1"/>
  <c r="M7" i="15"/>
  <c r="C21" i="9" s="1"/>
  <c r="C26" i="9" s="1"/>
  <c r="G21" i="18"/>
  <c r="G22" i="18"/>
  <c r="G24" i="18"/>
  <c r="G25" i="18"/>
  <c r="G27" i="18"/>
  <c r="G31" i="18"/>
  <c r="G32" i="18"/>
  <c r="G33" i="18"/>
  <c r="G34" i="18"/>
  <c r="J30" i="7"/>
  <c r="J29" i="7"/>
  <c r="J28" i="7"/>
  <c r="S20" i="4"/>
  <c r="S18" i="4"/>
  <c r="S17" i="4"/>
  <c r="S16" i="4"/>
  <c r="S15" i="4"/>
  <c r="S14" i="4"/>
  <c r="S13" i="4"/>
  <c r="S12" i="4"/>
  <c r="S11" i="4"/>
  <c r="S10" i="4"/>
  <c r="S9" i="4"/>
  <c r="S8" i="4"/>
  <c r="AD26" i="5"/>
  <c r="AD25" i="5"/>
  <c r="AD24" i="5"/>
  <c r="AD21" i="5"/>
  <c r="AD20" i="5"/>
  <c r="AD19" i="5"/>
  <c r="AD18" i="5"/>
  <c r="AD14" i="5"/>
  <c r="AD13" i="5"/>
  <c r="S9" i="2"/>
  <c r="S17" i="9"/>
  <c r="S15" i="9"/>
  <c r="S14" i="9"/>
  <c r="S13" i="9"/>
  <c r="S12" i="9"/>
  <c r="S10" i="9"/>
  <c r="S9" i="9"/>
  <c r="S8" i="9"/>
  <c r="I17" i="9"/>
  <c r="I15" i="9"/>
  <c r="I14" i="9"/>
  <c r="I13" i="9"/>
  <c r="I12" i="9"/>
  <c r="I10" i="9"/>
  <c r="I9" i="9"/>
  <c r="I8" i="9"/>
  <c r="C12" i="11"/>
  <c r="K21" i="11"/>
  <c r="C21" i="11"/>
  <c r="Q18" i="17"/>
  <c r="Q17" i="17"/>
  <c r="Q13" i="17"/>
  <c r="Q12" i="17"/>
  <c r="Q11" i="17"/>
  <c r="Q10" i="17"/>
  <c r="Q9" i="17"/>
  <c r="Q8" i="17"/>
  <c r="I30" i="21"/>
  <c r="I13" i="21"/>
  <c r="E20" i="9" s="1"/>
  <c r="I20" i="9" s="1"/>
  <c r="O20" i="9"/>
  <c r="S20" i="9" s="1"/>
  <c r="Q26" i="19"/>
  <c r="Q30" i="10" s="1"/>
  <c r="S30" i="10" s="1"/>
  <c r="I26" i="19"/>
  <c r="G30" i="10" s="1"/>
  <c r="I30" i="10" s="1"/>
  <c r="Q28" i="19"/>
  <c r="Q13" i="10" s="1"/>
  <c r="S13" i="10" s="1"/>
  <c r="Q27" i="19"/>
  <c r="Q27" i="10" s="1"/>
  <c r="S27" i="10" s="1"/>
  <c r="Q24" i="19"/>
  <c r="Q12" i="10" s="1"/>
  <c r="S12" i="10" s="1"/>
  <c r="Q23" i="19"/>
  <c r="Q23" i="10" s="1"/>
  <c r="I28" i="19"/>
  <c r="G13" i="10" s="1"/>
  <c r="I13" i="10" s="1"/>
  <c r="I27" i="19"/>
  <c r="G27" i="10" s="1"/>
  <c r="I27" i="10" s="1"/>
  <c r="I24" i="19"/>
  <c r="G12" i="10" s="1"/>
  <c r="I12" i="10" s="1"/>
  <c r="I23" i="19"/>
  <c r="G23" i="10" s="1"/>
  <c r="Q17" i="19"/>
  <c r="Q8" i="10" s="1"/>
  <c r="S8" i="10" s="1"/>
  <c r="I17" i="19"/>
  <c r="G8" i="10" s="1"/>
  <c r="I8" i="10" s="1"/>
  <c r="Q15" i="19"/>
  <c r="Q9" i="10" s="1"/>
  <c r="I15" i="19"/>
  <c r="G9" i="10" s="1"/>
  <c r="I13" i="19"/>
  <c r="G19" i="9" s="1"/>
  <c r="I19" i="9" s="1"/>
  <c r="Q12" i="19"/>
  <c r="Q22" i="9" s="1"/>
  <c r="S22" i="9" s="1"/>
  <c r="Q13" i="19"/>
  <c r="Q19" i="9" s="1"/>
  <c r="S19" i="9" s="1"/>
  <c r="I12" i="19"/>
  <c r="G22" i="9" s="1"/>
  <c r="I22" i="9" s="1"/>
  <c r="J27" i="7"/>
  <c r="J26" i="7"/>
  <c r="J25" i="7"/>
  <c r="J24" i="7"/>
  <c r="G24" i="9" l="1"/>
  <c r="I24" i="9" s="1"/>
  <c r="S22" i="4"/>
  <c r="E26" i="9"/>
  <c r="Q8" i="11"/>
  <c r="O26" i="9"/>
  <c r="S21" i="9"/>
  <c r="I21" i="9"/>
  <c r="I8" i="11"/>
  <c r="O35" i="21"/>
  <c r="O5" i="10"/>
  <c r="K13" i="11"/>
  <c r="Q13" i="11" s="1"/>
  <c r="C13" i="11"/>
  <c r="I13" i="11" s="1"/>
  <c r="K23" i="11"/>
  <c r="C23" i="11"/>
  <c r="K30" i="11"/>
  <c r="C30" i="11"/>
  <c r="K29" i="11"/>
  <c r="C29" i="11"/>
  <c r="K28" i="11"/>
  <c r="Q28" i="11" s="1"/>
  <c r="C28" i="11"/>
  <c r="I28" i="11" s="1"/>
  <c r="Q26" i="11"/>
  <c r="C26" i="11"/>
  <c r="I26" i="11" s="1"/>
  <c r="K31" i="11"/>
  <c r="C31" i="11"/>
  <c r="I15" i="11"/>
  <c r="K7" i="11"/>
  <c r="I19" i="11"/>
  <c r="M24" i="17"/>
  <c r="Q7" i="17"/>
  <c r="Q24" i="17" s="1"/>
  <c r="K7" i="17"/>
  <c r="K24" i="17" s="1"/>
  <c r="K7" i="21"/>
  <c r="M21" i="11"/>
  <c r="Q21" i="11" s="1"/>
  <c r="M22" i="11"/>
  <c r="Q22" i="11" s="1"/>
  <c r="M34" i="11"/>
  <c r="M32" i="11"/>
  <c r="M30" i="11"/>
  <c r="Q33" i="11"/>
  <c r="M31" i="11"/>
  <c r="M7" i="11"/>
  <c r="O19" i="10"/>
  <c r="S19" i="10" s="1"/>
  <c r="O26" i="10"/>
  <c r="S26" i="10" s="1"/>
  <c r="O25" i="10"/>
  <c r="S25" i="10" s="1"/>
  <c r="O16" i="10"/>
  <c r="O23" i="10"/>
  <c r="S23" i="10" s="1"/>
  <c r="O9" i="10"/>
  <c r="S9" i="10" s="1"/>
  <c r="O11" i="10"/>
  <c r="S11" i="10" s="1"/>
  <c r="O21" i="10"/>
  <c r="S21" i="10" s="1"/>
  <c r="O15" i="10"/>
  <c r="S15" i="10" s="1"/>
  <c r="M7" i="21"/>
  <c r="Q7" i="21" s="1"/>
  <c r="I34" i="21"/>
  <c r="E21" i="11" s="1"/>
  <c r="I21" i="11" s="1"/>
  <c r="I29" i="21"/>
  <c r="E22" i="11" s="1"/>
  <c r="I22" i="11" s="1"/>
  <c r="I28" i="21"/>
  <c r="E34" i="11" s="1"/>
  <c r="I26" i="21"/>
  <c r="E32" i="11" s="1"/>
  <c r="I25" i="21"/>
  <c r="E30" i="11" s="1"/>
  <c r="I33" i="11"/>
  <c r="I24" i="21"/>
  <c r="E31" i="11" s="1"/>
  <c r="I23" i="21"/>
  <c r="I21" i="21"/>
  <c r="E7" i="11" s="1"/>
  <c r="I19" i="21"/>
  <c r="E19" i="10" s="1"/>
  <c r="I19" i="10" s="1"/>
  <c r="I18" i="21"/>
  <c r="I17" i="21"/>
  <c r="E25" i="10" s="1"/>
  <c r="I25" i="10" s="1"/>
  <c r="I16" i="21"/>
  <c r="E16" i="10" s="1"/>
  <c r="I15" i="21"/>
  <c r="E23" i="10" s="1"/>
  <c r="I23" i="10" s="1"/>
  <c r="I14" i="21"/>
  <c r="E9" i="10" s="1"/>
  <c r="I9" i="10" s="1"/>
  <c r="E11" i="10"/>
  <c r="I11" i="10" s="1"/>
  <c r="I10" i="21"/>
  <c r="I17" i="10" s="1"/>
  <c r="I32" i="10" s="1"/>
  <c r="E21" i="10"/>
  <c r="I21" i="10" s="1"/>
  <c r="I8" i="21"/>
  <c r="E15" i="10" s="1"/>
  <c r="I15" i="10" s="1"/>
  <c r="E10" i="10"/>
  <c r="G31" i="11"/>
  <c r="G14" i="11"/>
  <c r="G25" i="11"/>
  <c r="G24" i="11"/>
  <c r="I24" i="11" s="1"/>
  <c r="G32" i="11"/>
  <c r="G34" i="11"/>
  <c r="G17" i="11"/>
  <c r="G20" i="11"/>
  <c r="G16" i="11"/>
  <c r="G18" i="11"/>
  <c r="G11" i="9"/>
  <c r="G16" i="9"/>
  <c r="I16" i="9" s="1"/>
  <c r="I38" i="19"/>
  <c r="I37" i="19"/>
  <c r="I36" i="19"/>
  <c r="I35" i="19"/>
  <c r="I34" i="19"/>
  <c r="I33" i="19"/>
  <c r="I32" i="19"/>
  <c r="I31" i="19"/>
  <c r="I30" i="19"/>
  <c r="G18" i="10" s="1"/>
  <c r="I18" i="10" s="1"/>
  <c r="I29" i="19"/>
  <c r="G16" i="10" s="1"/>
  <c r="I19" i="19"/>
  <c r="G20" i="10" s="1"/>
  <c r="I20" i="10" s="1"/>
  <c r="I18" i="19"/>
  <c r="G24" i="10" s="1"/>
  <c r="I24" i="10" s="1"/>
  <c r="I16" i="19"/>
  <c r="G10" i="10" s="1"/>
  <c r="I10" i="19"/>
  <c r="G23" i="9" s="1"/>
  <c r="I23" i="9" s="1"/>
  <c r="Q58" i="19"/>
  <c r="O31" i="11" s="1"/>
  <c r="Q56" i="19"/>
  <c r="O15" i="11" s="1"/>
  <c r="Q15" i="11" s="1"/>
  <c r="Q55" i="19"/>
  <c r="O19" i="11" s="1"/>
  <c r="Q19" i="11" s="1"/>
  <c r="Q54" i="19"/>
  <c r="O14" i="11" s="1"/>
  <c r="Q53" i="19"/>
  <c r="O25" i="11" s="1"/>
  <c r="Q52" i="19"/>
  <c r="O24" i="11" s="1"/>
  <c r="Q51" i="19"/>
  <c r="O32" i="11" s="1"/>
  <c r="Q50" i="19"/>
  <c r="O34" i="11" s="1"/>
  <c r="Q49" i="19"/>
  <c r="O17" i="11" s="1"/>
  <c r="Q48" i="19"/>
  <c r="O12" i="11" s="1"/>
  <c r="Q12" i="11" s="1"/>
  <c r="Q45" i="19"/>
  <c r="Q43" i="19"/>
  <c r="O20" i="11" s="1"/>
  <c r="Q42" i="19"/>
  <c r="O16" i="11" s="1"/>
  <c r="Q41" i="19"/>
  <c r="O18" i="11" s="1"/>
  <c r="Q40" i="19"/>
  <c r="Q11" i="9" s="1"/>
  <c r="S11" i="9" s="1"/>
  <c r="Q39" i="19"/>
  <c r="Q16" i="9" s="1"/>
  <c r="S16" i="9" s="1"/>
  <c r="Q38" i="19"/>
  <c r="Q37" i="19"/>
  <c r="Q36" i="19"/>
  <c r="Q35" i="19"/>
  <c r="Q34" i="19"/>
  <c r="Q33" i="19"/>
  <c r="Q32" i="19"/>
  <c r="Q31" i="19"/>
  <c r="Q30" i="19"/>
  <c r="Q18" i="10" s="1"/>
  <c r="S18" i="10" s="1"/>
  <c r="Q29" i="19"/>
  <c r="Q16" i="10" s="1"/>
  <c r="Q19" i="19"/>
  <c r="Q20" i="10" s="1"/>
  <c r="S20" i="10" s="1"/>
  <c r="Q18" i="19"/>
  <c r="Q24" i="10" s="1"/>
  <c r="S24" i="10" s="1"/>
  <c r="Q16" i="19"/>
  <c r="Q10" i="10" s="1"/>
  <c r="Q10" i="19"/>
  <c r="Q23" i="9" s="1"/>
  <c r="S23" i="9" s="1"/>
  <c r="Q9" i="19"/>
  <c r="Q18" i="9" s="1"/>
  <c r="S18" i="9" s="1"/>
  <c r="I9" i="19"/>
  <c r="G18" i="9" s="1"/>
  <c r="I18" i="9" s="1"/>
  <c r="G18" i="18"/>
  <c r="G17" i="18"/>
  <c r="G16" i="18"/>
  <c r="G15" i="18"/>
  <c r="G14" i="18"/>
  <c r="G13" i="18"/>
  <c r="G12" i="18"/>
  <c r="G11" i="18"/>
  <c r="G10" i="18"/>
  <c r="G9" i="18"/>
  <c r="G8" i="18"/>
  <c r="G30" i="18"/>
  <c r="G28" i="18"/>
  <c r="G26" i="18"/>
  <c r="G23" i="18"/>
  <c r="G20" i="18"/>
  <c r="G19" i="18"/>
  <c r="J23" i="7"/>
  <c r="P27" i="5"/>
  <c r="I12" i="11"/>
  <c r="G35" i="21"/>
  <c r="S16" i="10" l="1"/>
  <c r="I16" i="10"/>
  <c r="I59" i="19"/>
  <c r="I10" i="10"/>
  <c r="Q30" i="11"/>
  <c r="O10" i="10"/>
  <c r="S10" i="10" s="1"/>
  <c r="I30" i="11"/>
  <c r="Q7" i="11"/>
  <c r="Q59" i="19"/>
  <c r="O35" i="11"/>
  <c r="S26" i="9"/>
  <c r="Q26" i="9"/>
  <c r="I11" i="9"/>
  <c r="I26" i="9" s="1"/>
  <c r="G26" i="9"/>
  <c r="Q29" i="11"/>
  <c r="I29" i="11"/>
  <c r="I7" i="11"/>
  <c r="E26" i="10"/>
  <c r="I26" i="10" s="1"/>
  <c r="Q23" i="11"/>
  <c r="I23" i="11"/>
  <c r="Q16" i="11"/>
  <c r="I20" i="11"/>
  <c r="Q17" i="11"/>
  <c r="I31" i="11"/>
  <c r="Q24" i="11"/>
  <c r="Q25" i="11"/>
  <c r="Q34" i="11"/>
  <c r="Q32" i="11"/>
  <c r="I16" i="11"/>
  <c r="Q14" i="11"/>
  <c r="Q18" i="11"/>
  <c r="I34" i="11"/>
  <c r="I17" i="11"/>
  <c r="Q31" i="11"/>
  <c r="I32" i="11"/>
  <c r="I25" i="11"/>
  <c r="Q20" i="11"/>
  <c r="I14" i="11"/>
  <c r="O17" i="10"/>
  <c r="S17" i="10" s="1"/>
  <c r="I18" i="11"/>
  <c r="I35" i="21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L22" i="4"/>
  <c r="J22" i="4"/>
  <c r="V27" i="5"/>
  <c r="AD8" i="5"/>
  <c r="W10" i="2"/>
  <c r="E10" i="2"/>
  <c r="I10" i="2"/>
  <c r="K10" i="2"/>
  <c r="Q10" i="2"/>
  <c r="M10" i="2"/>
  <c r="K8" i="15" l="1"/>
  <c r="F10" i="8"/>
  <c r="J10" i="8" s="1"/>
  <c r="K35" i="21"/>
  <c r="E35" i="21"/>
  <c r="M35" i="21"/>
  <c r="P35" i="21"/>
  <c r="N35" i="21"/>
  <c r="L35" i="21"/>
  <c r="J35" i="21"/>
  <c r="H35" i="21"/>
  <c r="F35" i="21"/>
  <c r="F7" i="8" l="1"/>
  <c r="I35" i="11"/>
  <c r="U17" i="9" l="1"/>
  <c r="J7" i="8"/>
  <c r="AB27" i="5" l="1"/>
  <c r="Z27" i="5"/>
  <c r="X27" i="5"/>
  <c r="G10" i="2" l="1"/>
  <c r="Y9" i="2" l="1"/>
  <c r="S10" i="2"/>
  <c r="F6" i="8"/>
  <c r="J6" i="8" s="1"/>
  <c r="Q8" i="15"/>
  <c r="O8" i="15"/>
  <c r="M8" i="15"/>
  <c r="I8" i="15"/>
  <c r="AD27" i="5" l="1"/>
  <c r="AA10" i="2" l="1"/>
  <c r="Y10" i="2"/>
  <c r="G35" i="11"/>
  <c r="F5" i="14" l="1"/>
  <c r="S8" i="15" l="1"/>
  <c r="F8" i="8"/>
  <c r="J8" i="8" l="1"/>
  <c r="U18" i="9"/>
  <c r="K5" i="21"/>
  <c r="K5" i="19"/>
  <c r="I5" i="18"/>
  <c r="M5" i="17"/>
  <c r="O5" i="15"/>
  <c r="F5" i="13"/>
  <c r="K5" i="11"/>
  <c r="K35" i="11" l="1"/>
  <c r="F9" i="8"/>
  <c r="J9" i="8" l="1"/>
  <c r="J11" i="8" s="1"/>
  <c r="U19" i="9"/>
  <c r="F11" i="8"/>
  <c r="U31" i="10" l="1"/>
  <c r="K31" i="10"/>
  <c r="U10" i="9"/>
  <c r="H7" i="8"/>
  <c r="K28" i="10"/>
  <c r="U17" i="10"/>
  <c r="U16" i="10"/>
  <c r="U15" i="10"/>
  <c r="K17" i="10"/>
  <c r="U21" i="9"/>
  <c r="U25" i="10"/>
  <c r="U9" i="9"/>
  <c r="U18" i="10"/>
  <c r="K25" i="9"/>
  <c r="U10" i="10"/>
  <c r="K18" i="10"/>
  <c r="K11" i="10"/>
  <c r="K30" i="10"/>
  <c r="K14" i="10"/>
  <c r="K24" i="9"/>
  <c r="K20" i="9"/>
  <c r="U13" i="10"/>
  <c r="U8" i="10"/>
  <c r="U24" i="10"/>
  <c r="U8" i="9"/>
  <c r="U22" i="10"/>
  <c r="K23" i="10"/>
  <c r="K21" i="10"/>
  <c r="K27" i="10"/>
  <c r="K22" i="9"/>
  <c r="U20" i="9"/>
  <c r="U14" i="10"/>
  <c r="U12" i="10"/>
  <c r="K9" i="10"/>
  <c r="K25" i="10"/>
  <c r="U24" i="9"/>
  <c r="K26" i="10"/>
  <c r="H9" i="8"/>
  <c r="K15" i="10"/>
  <c r="U16" i="9"/>
  <c r="U12" i="9"/>
  <c r="U14" i="9"/>
  <c r="U25" i="9"/>
  <c r="H6" i="8"/>
  <c r="U26" i="10"/>
  <c r="U9" i="10"/>
  <c r="K29" i="10"/>
  <c r="H10" i="8"/>
  <c r="U11" i="9"/>
  <c r="U15" i="9"/>
  <c r="U27" i="10"/>
  <c r="K19" i="9"/>
  <c r="K16" i="10"/>
  <c r="U22" i="9"/>
  <c r="U20" i="10"/>
  <c r="K22" i="10"/>
  <c r="K23" i="9"/>
  <c r="K10" i="10"/>
  <c r="K8" i="10"/>
  <c r="U13" i="9"/>
  <c r="H8" i="8"/>
  <c r="K13" i="10"/>
  <c r="U21" i="10"/>
  <c r="U19" i="10"/>
  <c r="K21" i="9"/>
  <c r="K19" i="10"/>
  <c r="K20" i="10"/>
  <c r="U30" i="10"/>
  <c r="K12" i="10"/>
  <c r="U11" i="10"/>
  <c r="K24" i="10"/>
  <c r="U29" i="10"/>
  <c r="U28" i="10"/>
  <c r="K18" i="9"/>
  <c r="U23" i="10"/>
  <c r="U23" i="9"/>
  <c r="U32" i="10" l="1"/>
  <c r="K32" i="10"/>
  <c r="K26" i="9"/>
  <c r="H11" i="8"/>
  <c r="U26" i="9"/>
</calcChain>
</file>

<file path=xl/sharedStrings.xml><?xml version="1.0" encoding="utf-8"?>
<sst xmlns="http://schemas.openxmlformats.org/spreadsheetml/2006/main" count="823" uniqueCount="340">
  <si>
    <t>صندوق در اوراق بهادار با درآمد ثابت سام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</si>
  <si>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</si>
  <si>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</si>
  <si>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</si>
  <si>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</si>
  <si>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</si>
  <si>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</si>
  <si>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</si>
  <si>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</si>
  <si>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</si>
  <si>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</si>
  <si>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</si>
  <si>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جمع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</si>
  <si>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</si>
  <si>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</si>
  <si>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</si>
  <si>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</si>
  <si>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</si>
  <si>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</si>
  <si>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</si>
  <si>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</si>
  <si>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</si>
  <si>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</si>
  <si>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-</t>
  </si>
  <si>
    <t>خرید/صدور طی دوره</t>
  </si>
  <si>
    <t>فروش/ابطال طی دوره</t>
  </si>
  <si>
    <t>صندوق</t>
  </si>
  <si>
    <t>تعداد واحد</t>
  </si>
  <si>
    <t>صندوق اهرمی جهش-واحدهای عادی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</si>
  <si>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</si>
  <si>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</si>
  <si>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</si>
  <si>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</si>
  <si>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</si>
  <si>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</si>
  <si>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</si>
  <si>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خزانه-م11بودجه02-050720</t>
  </si>
  <si>
    <t>بله</t>
  </si>
  <si>
    <t>1402/12/29</t>
  </si>
  <si>
    <t>1405/07/20</t>
  </si>
  <si>
    <t>اسناد خزانه-م13بودجه02-051021</t>
  </si>
  <si>
    <t>1405/10/21</t>
  </si>
  <si>
    <t>اسنادخزانه-م1بودجه02-050325</t>
  </si>
  <si>
    <t>اسنادخزانه-م2بودجه02-050923</t>
  </si>
  <si>
    <t>صکوک اجاره فارس07-بدون ضامن</t>
  </si>
  <si>
    <t>1407/03/07</t>
  </si>
  <si>
    <t>مرابحه الکترومادیرا-کیان060626</t>
  </si>
  <si>
    <t>1402/06/26</t>
  </si>
  <si>
    <t>1406/06/26</t>
  </si>
  <si>
    <t>مرابحه عام دولت126-ش.خ031223</t>
  </si>
  <si>
    <t>1403/12/23</t>
  </si>
  <si>
    <t>مرابحه عام دولت139-ش.خ040804</t>
  </si>
  <si>
    <t>1402/07/04</t>
  </si>
  <si>
    <t>1404/08/03</t>
  </si>
  <si>
    <t>1402/08/09</t>
  </si>
  <si>
    <t>مرابحه عام دولت143-ش.خ041009</t>
  </si>
  <si>
    <t>1404/10/08</t>
  </si>
  <si>
    <t>مرابحه کرمان موتور-کیان051223</t>
  </si>
  <si>
    <t>1402/12/23</t>
  </si>
  <si>
    <t>1405/12/23</t>
  </si>
  <si>
    <t>اسناد خزانه-م12بودجه02-050916</t>
  </si>
  <si>
    <t>1405/09/16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</si>
  <si>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</si>
  <si>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</si>
  <si>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</si>
  <si>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</si>
  <si>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</si>
  <si>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</si>
  <si>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</si>
  <si>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سپرده های بانکی</t>
  </si>
  <si>
    <t>مبلغ</t>
  </si>
  <si>
    <t>افزایش</t>
  </si>
  <si>
    <t>کاهش</t>
  </si>
  <si>
    <t>سپرده کوتاه مدت بانک خاورمیانه نیایش 101310810707074930</t>
  </si>
  <si>
    <t>سپرده کوتاه مدت بانک گردشگری آپادانا 120.9967.1403785.1</t>
  </si>
  <si>
    <t>سپرده کوتاه مدت بانک آینده امانیه 0203865146003</t>
  </si>
  <si>
    <t>سپرده کوتاه مدت بانک دی یوسف آباد 0214400000003</t>
  </si>
  <si>
    <t>سپرده کوتاه مدت بانک ملت بهار جنوبی 9942376537</t>
  </si>
  <si>
    <t>سپرده کوتاه مدت بانک ملی بورس اوراق بهادار 0230972429004</t>
  </si>
  <si>
    <t>سپرده کوتاه مدت بانک سپه بلوار کشاورز تهران 3130094301037</t>
  </si>
  <si>
    <t>سپرده کوتاه مدت بانک اقتصاد نوین میدان ونک 155-850-7256601-1</t>
  </si>
  <si>
    <t>سپرده کوتاه مدت بانک گردشگری نیاوران 146.9967.1403785.1</t>
  </si>
  <si>
    <t>سپرده کوتاه مدت بانک ملت گلشهر 2209379182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</si>
  <si>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</si>
  <si>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</si>
  <si>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</si>
  <si>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</si>
  <si>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</si>
  <si>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</si>
  <si>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</si>
  <si>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</si>
  <si>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</si>
  <si>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</si>
  <si>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</si>
  <si>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</si>
  <si>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سهام</t>
  </si>
  <si>
    <t>درآمد سود سهام</t>
  </si>
  <si>
    <t>درآمد تغییر ارزش</t>
  </si>
  <si>
    <t>درآمد فروش</t>
  </si>
  <si>
    <t>عنوان</t>
  </si>
  <si>
    <t>درآمد سود اوراق</t>
  </si>
  <si>
    <t>مرابحه عام دولت112-ش.خ 040408</t>
  </si>
  <si>
    <t>اسنادخزانه-م4بودجه01-040917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</si>
  <si>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</si>
  <si>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</si>
  <si>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</si>
  <si>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</si>
  <si>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</si>
  <si>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</si>
  <si>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</si>
  <si>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سایر</t>
  </si>
  <si>
    <t>نام سپرده بانکی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</si>
  <si>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</si>
  <si>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</si>
  <si>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</si>
  <si>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</si>
  <si>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</si>
  <si>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</si>
  <si>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</si>
  <si>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</si>
  <si>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</si>
  <si>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سود اوراق بهادار با درآمد ثابت</t>
  </si>
  <si>
    <t>نرخ سود علی الحساب</t>
  </si>
  <si>
    <t>درآمد سود</t>
  </si>
  <si>
    <t>خالص درآمد</t>
  </si>
  <si>
    <t>1404/04/07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</si>
  <si>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</si>
  <si>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</si>
  <si>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</si>
  <si>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</si>
  <si>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</si>
  <si>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</si>
  <si>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</si>
  <si>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‫دلیل تعدیل</t>
  </si>
  <si>
    <t>نگهداری تا سررسید</t>
  </si>
  <si>
    <t>مرابحه الکترومادیرا-کیان</t>
  </si>
  <si>
    <t>مرابحه کرمان موتور- کیان</t>
  </si>
  <si>
    <t>از ابتدای سال مالی تا پایان ماه</t>
  </si>
  <si>
    <t>1- سرمایه گذاری ها</t>
  </si>
  <si>
    <t>1-1 سرمایه گذاری در سهام و حق تقدم سهام</t>
  </si>
  <si>
    <t>اسنادخزانه-م10بودجه02-051112</t>
  </si>
  <si>
    <t>1403/12/21</t>
  </si>
  <si>
    <t>1405/11/12</t>
  </si>
  <si>
    <t xml:space="preserve">1-2-سرمایه‌گذاری در اوراق بهادار با درآمد ثابت یا علی‌الحساب  </t>
  </si>
  <si>
    <t>1-3-سرمایه‌گذاری در واحدهای صندوق های سرمایه گذاری</t>
  </si>
  <si>
    <t>1-4-سرمایه‌گذاری در  سپرده‌ بانکی</t>
  </si>
  <si>
    <t>2-درآمد حاصل از سرمایه گذاری ها</t>
  </si>
  <si>
    <t>2-1</t>
  </si>
  <si>
    <t>2-3</t>
  </si>
  <si>
    <t>2-4</t>
  </si>
  <si>
    <t>2-5</t>
  </si>
  <si>
    <t>2-1-درآمد حاصل از سرمایه­گذاری در سهام و حق تقدم سهام</t>
  </si>
  <si>
    <t>2-2- درآمد حاصل از سرمایه­گذاری در واحدهای صندوق</t>
  </si>
  <si>
    <t>2-3- درآمد حاصل از سرمایه­گذاری در اوراق بهادار با درآمد ثابت</t>
  </si>
  <si>
    <t>2-4- درآمد حاصل از سرمایه­گذاری در سپرده بانکی و گواهی سپرده</t>
  </si>
  <si>
    <t>2-5- سایر درآمدها</t>
  </si>
  <si>
    <t xml:space="preserve">سود سپرده بانکی </t>
  </si>
  <si>
    <t>1-2-2- مبالغ تخصیص یافته بابت خرید و نگهداری اوراق بهادار با درآمد ثابت (نرخ سود ترجیحی)</t>
  </si>
  <si>
    <t>اسناد خزانه-م8بودجه02-041211</t>
  </si>
  <si>
    <t>مرابحه افق قلعه پارسیان060722</t>
  </si>
  <si>
    <t>1406/07/22</t>
  </si>
  <si>
    <t>شهرداری شیراز</t>
  </si>
  <si>
    <t>1406/12/28</t>
  </si>
  <si>
    <t>مرابحه افق قلعه پارسیان 060722</t>
  </si>
  <si>
    <t>قیمت ابطال هر واحد</t>
  </si>
  <si>
    <t>اسنادخزانه-م8بودجه02-041211</t>
  </si>
  <si>
    <t>خیر</t>
  </si>
  <si>
    <t>1403/07/22</t>
  </si>
  <si>
    <t>مرابحه افق قلعه پارسیان</t>
  </si>
  <si>
    <t>اطلاعات آماری مرتبط با اوراق اختیار فروش تبعی خریداری شده توسط صندوق سرمایه گذاری</t>
  </si>
  <si>
    <t>صندوق س. اهرمی کاریزما</t>
  </si>
  <si>
    <t>مرابحه عام دولت112-ش.خ040408</t>
  </si>
  <si>
    <t>1402/12/28</t>
  </si>
  <si>
    <t>صندوق س. سهام زرین کوروش</t>
  </si>
  <si>
    <t>صندوق س. زیتون نماد پایا</t>
  </si>
  <si>
    <t>سپرده کوتاه مدت بانک پاسارگاد جهان کودک 2908100156920331</t>
  </si>
  <si>
    <t>سپرده بلند مدت بانک پاسارگاد جهان کودک 290303156920334</t>
  </si>
  <si>
    <t>سپرده کوتاه مدت بانک شهر کامرانیه 7001004371365</t>
  </si>
  <si>
    <t>سپرده بلند مدت بانک گردشگری آپادانا 12033314037859</t>
  </si>
  <si>
    <t>سپرده بلند مدت بانک گردشگری نیاوران 14633314037854</t>
  </si>
  <si>
    <t>سپرده بلند مدت بانک ملت گلشهر 2341405836</t>
  </si>
  <si>
    <t>سپرده بلند مدت بانک پاسارگاد جهان کودک 290303156920335</t>
  </si>
  <si>
    <t>سپرده بلند مدت بانک پاسارگاد جهان کودک 290303156920336</t>
  </si>
  <si>
    <t>سپرده بلند مدت بانک ملت گلشهر 2367146692</t>
  </si>
  <si>
    <t>سپرده بلند مدت بانک پاسارگاد جهان کودک 290303156920337</t>
  </si>
  <si>
    <t>سپرده بلند مدت بانک ملت گلشهر 2405485818</t>
  </si>
  <si>
    <t>سپرده بلند مدت بانک پاسارگاد جهان کودک 290303156920338</t>
  </si>
  <si>
    <t>توسعه نیشکر و  صنایع جانبی</t>
  </si>
  <si>
    <t>فرآورده های دامی ولبنی دالاهو</t>
  </si>
  <si>
    <t>مدیریت نیروگاهی ایرانیان مپنا</t>
  </si>
  <si>
    <t>سرمایه گذاری تامین اجتماعی</t>
  </si>
  <si>
    <t>نساجی بابکان</t>
  </si>
  <si>
    <t>اسناد خزانه-م7بودجه02-040910</t>
  </si>
  <si>
    <t>صندوق س. سهامی اکسیژن-س</t>
  </si>
  <si>
    <t>صندوق س.پشتوانه طلای ویستا</t>
  </si>
  <si>
    <t>بانک صادرات شعبه سیدخندان  0219726921009</t>
  </si>
  <si>
    <t>بانک گردشگری شعبه آپادانا  120333140378512</t>
  </si>
  <si>
    <t>سپرده بلند مدت بانک صادرات سیدخندان  0407533535004</t>
  </si>
  <si>
    <t>سپرده بلند مدت بانک گردشگری نیاوران شماره 14633314037856</t>
  </si>
  <si>
    <t>سپرده بلند مدت بانک پاسارگاد جهان کودک 290303156920339</t>
  </si>
  <si>
    <t>سپرده بلند مدت بانک گردشگری آپادانا 120333140378511</t>
  </si>
  <si>
    <t>سپرده بلند مدت بانک گردشگری آپادانا 120333140378512</t>
  </si>
  <si>
    <t>صندوق س.بخشی صنایع سورنا</t>
  </si>
  <si>
    <t>صندوق سرمایه گذاری برلیان</t>
  </si>
  <si>
    <t>صندوق واسطه گری مالی یکم</t>
  </si>
  <si>
    <t>صندوق پالایشی یکم</t>
  </si>
  <si>
    <t>صندوق س.بخشی فلز فارابی</t>
  </si>
  <si>
    <t>صندوق س.آرمان سپهر آتی</t>
  </si>
  <si>
    <t>صندوق س. سهامی اکسیژن</t>
  </si>
  <si>
    <t>1403/11/30</t>
  </si>
  <si>
    <t>ایمن خودرو شرق</t>
  </si>
  <si>
    <t>اخشان خراسان</t>
  </si>
  <si>
    <t>نساجی هدیه البرز مشهد</t>
  </si>
  <si>
    <t>تولید انرژی برق شمس پاسارگاد</t>
  </si>
  <si>
    <t>اسنادخزانه-م4بودجه02-051021</t>
  </si>
  <si>
    <t>صندوق س.بخشی صنایع سورنا2</t>
  </si>
  <si>
    <t>صنایع الکترونیک مادیران</t>
  </si>
  <si>
    <t>موسسه اعتباری ملل __ سپرده کوتاه مدت 0532.10.277.000000395</t>
  </si>
  <si>
    <t>سپرده کوتاه مدت موسسه اعتباری ملل مرزداران 053210277000000395</t>
  </si>
  <si>
    <t>صندوق اهرمی جهش</t>
  </si>
  <si>
    <t>آلومینای ایران</t>
  </si>
  <si>
    <t>مرابحه عام دولت201-ش.خ060430</t>
  </si>
  <si>
    <t>1406/04/30</t>
  </si>
  <si>
    <t>صندوق س ارزش آفرین فولاد-سهام</t>
  </si>
  <si>
    <t>صندوق س.مشترک دیار-سهام</t>
  </si>
  <si>
    <t>صندوق س.پشتوانه طلا نهایت نگر</t>
  </si>
  <si>
    <t>صندوق س.پشتوانه طلای صبا</t>
  </si>
  <si>
    <t>بانک پاسارگاد شعبه جهان کودک - 290304156920331</t>
  </si>
  <si>
    <t>بانک گردشگری شعبه نیاوران - 14633314037857</t>
  </si>
  <si>
    <t>بانک پاسارگاد شعبه جهان کودک - 290304156920332</t>
  </si>
  <si>
    <t>بانک دی شعبه حافظ - 0206526917003</t>
  </si>
  <si>
    <t>بانک دی شعبه حافظ - 0406527164007</t>
  </si>
  <si>
    <t>سپرده بانک پاسارگاد شعبه جهان کودک شماره حساب 290304156920331</t>
  </si>
  <si>
    <t>سپرده بانک گردشگری شعبه نیاوران شماره حساب 14633314037857</t>
  </si>
  <si>
    <t>سپرده بانک پاسارگاد شعبه جهان کودک شماره حساب 290304156920332</t>
  </si>
  <si>
    <t>سپرده بانک گردشگری شعبه نیاوران شماره حساب 120333140378513</t>
  </si>
  <si>
    <t>سپرده بانک دی شعبه حافظ شماره حساب 0406528138000</t>
  </si>
  <si>
    <t xml:space="preserve"> سپرده بانک صادرات شعبه سیدخندان شماره حساب 0219726921009</t>
  </si>
  <si>
    <t xml:space="preserve"> سپرده بانک دی شعبه حافظ شماره حساب 0406527164007</t>
  </si>
  <si>
    <t>سپرده بانک دی شعبه حافظ شماره حساب 0406527164007</t>
  </si>
  <si>
    <t>صندوق اهرمی کاریزما</t>
  </si>
  <si>
    <t>صندوق بخشی شایسته فردا</t>
  </si>
  <si>
    <t>صندوق بخشی فلز فارابی</t>
  </si>
  <si>
    <t>صندوق پشتوانه طلای ویستا</t>
  </si>
  <si>
    <t>صندوق سهامی اکسیژن</t>
  </si>
  <si>
    <t>صندوق آرمان سپهر آتی</t>
  </si>
  <si>
    <t>صندوق زیتون نماد پایا</t>
  </si>
  <si>
    <t>صندوق سهام زرین کوروش</t>
  </si>
  <si>
    <t>صندوق سهامی تیام</t>
  </si>
  <si>
    <t>صندوق بخشی صنایع سورنا2</t>
  </si>
  <si>
    <t>صندوق بخشی صنایع سورنا</t>
  </si>
  <si>
    <t>صندوق س زیتون نماد پایا</t>
  </si>
  <si>
    <t>صندوق س ارزش آفرین فولاد</t>
  </si>
  <si>
    <t>صندوق س.مشترک دیار</t>
  </si>
  <si>
    <t>صندوق تضمین ا.س. گیتی دماوند</t>
  </si>
  <si>
    <t>بورس کالای ایران</t>
  </si>
  <si>
    <t>سرمایه گذاری پایا تدبیرپارسا</t>
  </si>
  <si>
    <t>بانک گردشگری شعبه آپادانا - 120333140378514</t>
  </si>
  <si>
    <t>بانک دی شعبه حافظ - 0406546474007</t>
  </si>
  <si>
    <t>صندوق صنایع دایا2</t>
  </si>
  <si>
    <t>صندوق تضمین گیتی دماوند</t>
  </si>
  <si>
    <t>لیزینگ اقتصاد نوین</t>
  </si>
  <si>
    <t>ح . طلوع فولاد پارس</t>
  </si>
  <si>
    <t>سرمایه گذاری مهر</t>
  </si>
  <si>
    <t>صکوک مرابحه کگل711-3ماهه23%</t>
  </si>
  <si>
    <t>1403/11/21</t>
  </si>
  <si>
    <t>1407/11/20</t>
  </si>
  <si>
    <t>صندوق اهرمی کیان عادي</t>
  </si>
  <si>
    <t>بانک ملت شعبه گلشهر - 2861394292</t>
  </si>
  <si>
    <t>بانک پاسارگاد شعبه جهان کودک - 290304156920333</t>
  </si>
  <si>
    <t>بانک ملت شعبه گلشهر - 2877648012</t>
  </si>
  <si>
    <t>بانک پاسارگاد شعبه جهان کودک - 290304156920334</t>
  </si>
  <si>
    <t>سپرده کوتاه مدت بانک صادرات سیدخندان  0219726921009</t>
  </si>
  <si>
    <t>صندوق س.بخشی صنایع سورنا-ب</t>
  </si>
  <si>
    <t>صندوق س صنایع دایا2-بخشی</t>
  </si>
  <si>
    <t>صندوق س. اهرمی کاریزما-واحد عادی</t>
  </si>
  <si>
    <t>صندوق واسطه گری مالی یکم-سهام</t>
  </si>
  <si>
    <t>صندوق پالایشی یکم-سهام</t>
  </si>
  <si>
    <t>صندوق س اهرمی نارنج - واحدهای عادی صندوق</t>
  </si>
  <si>
    <t>صنایع غذایی رضوی</t>
  </si>
  <si>
    <t>پویا</t>
  </si>
  <si>
    <t>مرابحه عام دولت202-ش.خ060530</t>
  </si>
  <si>
    <t>صکوک مرابحه بترانس710-3ماهه23%</t>
  </si>
  <si>
    <t>1403/10/24</t>
  </si>
  <si>
    <t>1407/10/24</t>
  </si>
  <si>
    <t>1406/05/30</t>
  </si>
  <si>
    <t>صکوک مرابحه بترانس710</t>
  </si>
  <si>
    <t>بانک صادرات شعبه جنت آباد - 0221273398005</t>
  </si>
  <si>
    <t>بانک صادرات شعبه جنت آباد - 0407733653003</t>
  </si>
  <si>
    <t>بانک پاسارگاد شعبه جهان کودک - 290304156920335</t>
  </si>
  <si>
    <t>بانک صادرات شعبه جنت آباد شماره حساب 0407733653003</t>
  </si>
  <si>
    <t>بانک پاسارگاد شعبه جهان کودک شماره حساب 290304156920335</t>
  </si>
  <si>
    <t>1404/03/11</t>
  </si>
  <si>
    <t>صندوق س.بخشی شایسته فردا-ب</t>
  </si>
  <si>
    <t>بانک ملت شعبه گلشهر - 2928340406</t>
  </si>
  <si>
    <t>بانک ملت شعبه گلشهر - 2931465713</t>
  </si>
  <si>
    <t>بانک دی شعبه یوسف آباد - 0406657890009</t>
  </si>
  <si>
    <t>بانک دی شعبه یوسف آباد - 0406669944000</t>
  </si>
  <si>
    <t>بانک ملت شعبه گلشهر - 2946070303</t>
  </si>
  <si>
    <t>بانک ملت شعبه گلشهر - 2946076749</t>
  </si>
  <si>
    <t>بانک ملت شعبه گلشهر - 2946090531</t>
  </si>
  <si>
    <t>بانک صادرات شعبه بوئین زهرا - 0221548704002</t>
  </si>
  <si>
    <t>1404/05/31</t>
  </si>
  <si>
    <t>اسنادخزانه-م3بودجه02-050818</t>
  </si>
  <si>
    <t>1402/08/15</t>
  </si>
  <si>
    <t>1405/08/18</t>
  </si>
  <si>
    <t>مرابحه عام دولت228-ش.خ070521</t>
  </si>
  <si>
    <t>مرابحه عام دولت229-ش.خ061028</t>
  </si>
  <si>
    <t>1404/05/21</t>
  </si>
  <si>
    <t>1404/05/28</t>
  </si>
  <si>
    <t>1407/05/21</t>
  </si>
  <si>
    <t>1406/10/28</t>
  </si>
  <si>
    <t>مرابحه عام دولت228</t>
  </si>
  <si>
    <t>مرابحه عام دولت229</t>
  </si>
  <si>
    <t>بانک صادرات شعبه بوئین زهرا - 0407799211004</t>
  </si>
  <si>
    <t>بانک صادرات شعبه بوئین زهرا - 0407799363006</t>
  </si>
  <si>
    <t>بانک صادرات شعبه نرجه - 0407810428002</t>
  </si>
  <si>
    <t>بانک صادرات شعبه نرجه - 0407812200000</t>
  </si>
  <si>
    <t>بانک صادرات شعبه فارسجین - 0407818812002</t>
  </si>
  <si>
    <t>بانک صادرات شعبه غدیر - 0407826908005</t>
  </si>
  <si>
    <t>بانک دی شعبه یوسف آباد - 0406699225008</t>
  </si>
  <si>
    <t>بانک دی شعبه حافظ - 0406700094005</t>
  </si>
  <si>
    <t>بانک دی شعبه حافظ - 0406706869004</t>
  </si>
  <si>
    <t>صندوق س.سهامی تیام-س</t>
  </si>
  <si>
    <t>درآمد سود صندوق</t>
  </si>
  <si>
    <t>برای ماه منتهی به 1404/06/31</t>
  </si>
  <si>
    <t>1404/06/31</t>
  </si>
  <si>
    <t>مرابحه عام دولت230-ش.خ070628</t>
  </si>
  <si>
    <t>1407/06/28</t>
  </si>
  <si>
    <t>1404/06/18</t>
  </si>
  <si>
    <t>1407/12/28</t>
  </si>
  <si>
    <t>صندوق س صنایع اندیشه صبا2-بخشی</t>
  </si>
  <si>
    <t>بانک دی شعبه حافظ - 0406707742002</t>
  </si>
  <si>
    <t>بانک پاسارگاد شعبه جهان کودک - 290304156920336</t>
  </si>
  <si>
    <t>بانک ملت شعبه گلشهر - 3015058548</t>
  </si>
  <si>
    <t>بانک ملت شعبه گلشهر - 3015057117</t>
  </si>
  <si>
    <t>بانک پاسارگاد شعبه جهان کودک - 290304156920337</t>
  </si>
  <si>
    <t>بانک گردشگری شعبه نیاوران - 14633314037858</t>
  </si>
  <si>
    <t>شهرداری شیراز - طرح قطار شهری</t>
  </si>
  <si>
    <t>مرابحه عام دولت230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</si>
</sst>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;\(#,##0\)"/>
    <numFmt numFmtId="166" formatCode="#,##0_ ;[Red]\-#,##0\ "/>
    <numFmt numFmtId="167" formatCode="0.000%"/>
  </numFmts>
  <fonts count="39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color theme="1"/>
      <name val="B Nazanin"/>
      <charset val="178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62AC"/>
      <name val="B Titr"/>
      <charset val="178"/>
    </font>
    <font>
      <b/>
      <sz val="12"/>
      <color rgb="FF000000"/>
      <name val="Arial"/>
      <family val="2"/>
    </font>
    <font>
      <sz val="12"/>
      <color rgb="FFFF0000"/>
      <name val="B Nazanin"/>
      <charset val="178"/>
    </font>
    <font>
      <sz val="12"/>
      <color rgb="FFFF000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62626"/>
      <name val="IRANSans"/>
      <family val="2"/>
    </font>
    <font>
      <b/>
      <sz val="12"/>
      <color theme="1"/>
      <name val="B Nazanin"/>
      <charset val="178"/>
    </font>
    <font>
      <sz val="16"/>
      <color rgb="FF000000"/>
      <name val="B Nazanin"/>
      <charset val="178"/>
    </font>
    <font>
      <b/>
      <sz val="16"/>
      <color rgb="FF000000"/>
      <name val="B Nazanin"/>
      <charset val="178"/>
    </font>
    <font>
      <b/>
      <sz val="10"/>
      <name val="B Nazanin"/>
      <charset val="178"/>
    </font>
    <font>
      <sz val="12"/>
      <name val="Arial"/>
      <family val="2"/>
    </font>
    <font>
      <b/>
      <sz val="9"/>
      <color theme="1"/>
      <name val="B Nazanin"/>
      <charset val="178"/>
    </font>
    <font>
      <sz val="8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Arial"/>
      <family val="2"/>
    </font>
    <font>
      <sz val="10"/>
      <color rgb="FF000000"/>
      <name val="IRANSans"/>
      <family val="2"/>
    </font>
    <font>
      <b/>
      <sz val="14"/>
      <color theme="1"/>
      <name val="B Nazanin"/>
      <charset val="178"/>
    </font>
    <font>
      <sz val="14"/>
      <color theme="1"/>
      <name val="Arial"/>
      <family val="2"/>
    </font>
    <font>
      <b/>
      <sz val="11"/>
      <color rgb="FF262626"/>
      <name val="IRANSans"/>
      <family val="2"/>
    </font>
    <font>
      <b/>
      <sz val="10"/>
      <color rgb="FFFF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0" tint="-0.34998626667073579"/>
      <name val="IRANSans"/>
      <family val="2"/>
    </font>
    <font>
      <b/>
      <sz val="12"/>
      <color rgb="FFFF0000"/>
      <name val="B Nazanin"/>
      <charset val="178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0" fontId="31" fillId="0" borderId="0"/>
    <xf numFmtId="9" fontId="37" fillId="0" borderId="0" applyFont="0" applyFill="0" applyBorder="0" applyAlignment="0" applyProtection="0"/>
  </cellStyleXfs>
  <cellXfs count="398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37" fontId="4" fillId="0" borderId="6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0" xfId="0" applyFont="1" applyAlignment="1">
      <alignment vertical="center" readingOrder="2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center" vertical="top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/>
    </xf>
    <xf numFmtId="3" fontId="2" fillId="0" borderId="0" xfId="0" applyNumberFormat="1" applyFont="1" applyAlignment="1">
      <alignment horizontal="right" vertical="top"/>
    </xf>
    <xf numFmtId="0" fontId="2" fillId="0" borderId="4" xfId="0" applyFont="1" applyBorder="1" applyAlignment="1">
      <alignment horizontal="center" vertical="center" wrapText="1"/>
    </xf>
    <xf numFmtId="37" fontId="2" fillId="0" borderId="0" xfId="0" applyNumberFormat="1" applyFont="1" applyAlignment="1">
      <alignment horizontal="center" vertical="top"/>
    </xf>
    <xf numFmtId="10" fontId="7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 vertical="top"/>
    </xf>
    <xf numFmtId="37" fontId="7" fillId="0" borderId="0" xfId="0" applyNumberFormat="1" applyFont="1" applyAlignment="1">
      <alignment horizontal="center"/>
    </xf>
    <xf numFmtId="37" fontId="10" fillId="0" borderId="0" xfId="0" applyNumberFormat="1" applyFont="1" applyAlignment="1">
      <alignment horizontal="center"/>
    </xf>
    <xf numFmtId="3" fontId="0" fillId="0" borderId="0" xfId="0" applyNumberFormat="1" applyAlignment="1">
      <alignment horizontal="left"/>
    </xf>
    <xf numFmtId="37" fontId="7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 vertical="top"/>
    </xf>
    <xf numFmtId="0" fontId="0" fillId="0" borderId="0" xfId="0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3" fontId="15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16" fillId="0" borderId="0" xfId="0" applyNumberFormat="1" applyFont="1" applyAlignment="1">
      <alignment horizontal="left"/>
    </xf>
    <xf numFmtId="10" fontId="8" fillId="0" borderId="0" xfId="0" applyNumberFormat="1" applyFont="1" applyAlignment="1">
      <alignment horizontal="left"/>
    </xf>
    <xf numFmtId="10" fontId="0" fillId="0" borderId="0" xfId="0" applyNumberFormat="1" applyAlignment="1">
      <alignment horizontal="left"/>
    </xf>
    <xf numFmtId="10" fontId="10" fillId="0" borderId="0" xfId="0" applyNumberFormat="1" applyFont="1" applyAlignment="1">
      <alignment horizontal="left"/>
    </xf>
    <xf numFmtId="10" fontId="3" fillId="2" borderId="0" xfId="0" applyNumberFormat="1" applyFont="1" applyFill="1" applyAlignment="1">
      <alignment horizontal="center" vertical="top"/>
    </xf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 wrapText="1"/>
    </xf>
    <xf numFmtId="37" fontId="11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left"/>
    </xf>
    <xf numFmtId="37" fontId="7" fillId="2" borderId="0" xfId="0" applyNumberFormat="1" applyFont="1" applyFill="1" applyAlignment="1">
      <alignment horizontal="right" vertical="center"/>
    </xf>
    <xf numFmtId="37" fontId="3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left"/>
    </xf>
    <xf numFmtId="0" fontId="10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24" fillId="2" borderId="0" xfId="0" applyFont="1" applyFill="1" applyAlignment="1">
      <alignment vertical="center"/>
    </xf>
    <xf numFmtId="0" fontId="22" fillId="2" borderId="0" xfId="0" applyFont="1" applyFill="1" applyAlignment="1">
      <alignment vertical="center" wrapText="1" readingOrder="2"/>
    </xf>
    <xf numFmtId="0" fontId="23" fillId="2" borderId="0" xfId="0" applyFont="1" applyFill="1" applyAlignment="1">
      <alignment horizontal="center" vertical="center" wrapText="1" readingOrder="2"/>
    </xf>
    <xf numFmtId="165" fontId="24" fillId="2" borderId="0" xfId="0" applyNumberFormat="1" applyFont="1" applyFill="1" applyAlignment="1">
      <alignment vertical="center" wrapText="1" readingOrder="2"/>
    </xf>
    <xf numFmtId="165" fontId="24" fillId="2" borderId="0" xfId="0" applyNumberFormat="1" applyFont="1" applyFill="1" applyAlignment="1">
      <alignment horizontal="center" vertical="center" wrapText="1" readingOrder="2"/>
    </xf>
    <xf numFmtId="0" fontId="25" fillId="2" borderId="0" xfId="0" applyFont="1" applyFill="1" applyAlignment="1">
      <alignment horizontal="left"/>
    </xf>
    <xf numFmtId="3" fontId="3" fillId="0" borderId="2" xfId="0" applyNumberFormat="1" applyFont="1" applyBorder="1" applyAlignment="1">
      <alignment horizontal="right" vertical="top"/>
    </xf>
    <xf numFmtId="3" fontId="3" fillId="2" borderId="0" xfId="0" applyNumberFormat="1" applyFont="1" applyFill="1" applyAlignment="1">
      <alignment horizontal="right" vertical="top"/>
    </xf>
    <xf numFmtId="0" fontId="7" fillId="0" borderId="0" xfId="0" applyFont="1" applyAlignment="1">
      <alignment horizontal="right"/>
    </xf>
    <xf numFmtId="0" fontId="25" fillId="2" borderId="0" xfId="0" applyFont="1" applyFill="1"/>
    <xf numFmtId="10" fontId="27" fillId="2" borderId="0" xfId="0" applyNumberFormat="1" applyFont="1" applyFill="1" applyAlignment="1">
      <alignment vertical="center" wrapText="1" readingOrder="2"/>
    </xf>
    <xf numFmtId="10" fontId="28" fillId="2" borderId="0" xfId="0" applyNumberFormat="1" applyFont="1" applyFill="1"/>
    <xf numFmtId="10" fontId="28" fillId="2" borderId="0" xfId="0" applyNumberFormat="1" applyFont="1" applyFill="1" applyAlignment="1">
      <alignment horizontal="left"/>
    </xf>
    <xf numFmtId="3" fontId="20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37" fontId="10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top"/>
    </xf>
    <xf numFmtId="9" fontId="2" fillId="2" borderId="5" xfId="0" applyNumberFormat="1" applyFont="1" applyFill="1" applyBorder="1" applyAlignment="1">
      <alignment horizontal="center" vertical="top"/>
    </xf>
    <xf numFmtId="10" fontId="16" fillId="0" borderId="0" xfId="0" applyNumberFormat="1" applyFont="1" applyAlignment="1">
      <alignment horizontal="left"/>
    </xf>
    <xf numFmtId="0" fontId="8" fillId="2" borderId="0" xfId="0" applyFont="1" applyFill="1" applyAlignment="1">
      <alignment horizontal="left"/>
    </xf>
    <xf numFmtId="10" fontId="3" fillId="2" borderId="0" xfId="0" applyNumberFormat="1" applyFont="1" applyFill="1" applyAlignment="1">
      <alignment horizontal="center" vertical="center"/>
    </xf>
    <xf numFmtId="3" fontId="29" fillId="0" borderId="0" xfId="0" applyNumberFormat="1" applyFont="1" applyAlignment="1">
      <alignment horizontal="left"/>
    </xf>
    <xf numFmtId="3" fontId="2" fillId="2" borderId="5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right" vertical="top"/>
    </xf>
    <xf numFmtId="10" fontId="7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3" fontId="7" fillId="2" borderId="0" xfId="0" applyNumberFormat="1" applyFont="1" applyFill="1" applyAlignment="1">
      <alignment horizontal="left"/>
    </xf>
    <xf numFmtId="3" fontId="26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3" fontId="2" fillId="0" borderId="10" xfId="0" applyNumberFormat="1" applyFont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10" fontId="2" fillId="2" borderId="10" xfId="0" applyNumberFormat="1" applyFont="1" applyFill="1" applyBorder="1" applyAlignment="1">
      <alignment horizontal="center" vertical="center"/>
    </xf>
    <xf numFmtId="38" fontId="2" fillId="0" borderId="10" xfId="0" applyNumberFormat="1" applyFont="1" applyBorder="1" applyAlignment="1">
      <alignment horizontal="center" vertical="center"/>
    </xf>
    <xf numFmtId="3" fontId="3" fillId="2" borderId="7" xfId="0" applyNumberFormat="1" applyFont="1" applyFill="1" applyBorder="1" applyAlignment="1">
      <alignment vertical="center" wrapText="1" readingOrder="2"/>
    </xf>
    <xf numFmtId="0" fontId="3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 wrapText="1" readingOrder="2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9" fontId="3" fillId="2" borderId="0" xfId="0" applyNumberFormat="1" applyFont="1" applyFill="1" applyAlignment="1">
      <alignment horizontal="center" vertical="center" wrapText="1" readingOrder="2"/>
    </xf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 readingOrder="2"/>
    </xf>
    <xf numFmtId="3" fontId="3" fillId="2" borderId="2" xfId="0" applyNumberFormat="1" applyFont="1" applyFill="1" applyBorder="1" applyAlignment="1">
      <alignment horizontal="center" vertical="top"/>
    </xf>
    <xf numFmtId="3" fontId="3" fillId="2" borderId="0" xfId="0" applyNumberFormat="1" applyFont="1" applyFill="1" applyAlignment="1">
      <alignment horizontal="center" vertical="top"/>
    </xf>
    <xf numFmtId="3" fontId="2" fillId="2" borderId="5" xfId="0" applyNumberFormat="1" applyFont="1" applyFill="1" applyBorder="1" applyAlignment="1">
      <alignment horizontal="center" vertical="top"/>
    </xf>
    <xf numFmtId="3" fontId="6" fillId="2" borderId="2" xfId="0" applyNumberFormat="1" applyFont="1" applyFill="1" applyBorder="1" applyAlignment="1">
      <alignment horizontal="center" vertical="top"/>
    </xf>
    <xf numFmtId="3" fontId="5" fillId="2" borderId="0" xfId="0" applyNumberFormat="1" applyFont="1" applyFill="1" applyAlignment="1">
      <alignment horizontal="center" vertical="top"/>
    </xf>
    <xf numFmtId="0" fontId="21" fillId="2" borderId="0" xfId="0" applyFont="1" applyFill="1" applyAlignment="1">
      <alignment horizontal="center"/>
    </xf>
    <xf numFmtId="3" fontId="8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/>
    </xf>
    <xf numFmtId="0" fontId="7" fillId="2" borderId="6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top"/>
    </xf>
    <xf numFmtId="9" fontId="3" fillId="2" borderId="2" xfId="0" applyNumberFormat="1" applyFont="1" applyFill="1" applyBorder="1" applyAlignment="1">
      <alignment horizontal="center" vertical="top"/>
    </xf>
    <xf numFmtId="9" fontId="7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9" fontId="3" fillId="2" borderId="0" xfId="0" applyNumberFormat="1" applyFont="1" applyFill="1" applyAlignment="1">
      <alignment horizontal="center" vertical="top"/>
    </xf>
    <xf numFmtId="164" fontId="3" fillId="2" borderId="0" xfId="0" applyNumberFormat="1" applyFont="1" applyFill="1" applyAlignment="1">
      <alignment horizontal="center" vertical="top"/>
    </xf>
    <xf numFmtId="164" fontId="7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 wrapText="1" readingOrder="2"/>
    </xf>
    <xf numFmtId="165" fontId="30" fillId="2" borderId="0" xfId="0" applyNumberFormat="1" applyFont="1" applyFill="1" applyAlignment="1">
      <alignment horizontal="center" vertical="center" wrapText="1" readingOrder="2"/>
    </xf>
    <xf numFmtId="0" fontId="25" fillId="2" borderId="0" xfId="0" applyFont="1" applyFill="1" applyAlignment="1">
      <alignment horizontal="center"/>
    </xf>
    <xf numFmtId="37" fontId="7" fillId="2" borderId="0" xfId="0" applyNumberFormat="1" applyFont="1" applyFill="1" applyAlignment="1">
      <alignment horizontal="left"/>
    </xf>
    <xf numFmtId="0" fontId="0" fillId="2" borderId="0" xfId="0" applyFill="1"/>
    <xf numFmtId="0" fontId="15" fillId="2" borderId="0" xfId="0" applyFont="1" applyFill="1" applyAlignment="1">
      <alignment wrapText="1"/>
    </xf>
    <xf numFmtId="0" fontId="13" fillId="2" borderId="0" xfId="1" applyFill="1" applyAlignment="1">
      <alignment wrapText="1"/>
    </xf>
    <xf numFmtId="3" fontId="15" fillId="2" borderId="0" xfId="0" applyNumberFormat="1" applyFont="1" applyFill="1" applyAlignment="1">
      <alignment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3" fontId="3" fillId="2" borderId="0" xfId="0" applyNumberFormat="1" applyFont="1" applyFill="1" applyAlignment="1">
      <alignment horizontal="right" vertical="center"/>
    </xf>
    <xf numFmtId="10" fontId="7" fillId="2" borderId="0" xfId="0" applyNumberFormat="1" applyFont="1" applyFill="1" applyAlignment="1">
      <alignment horizontal="right" vertical="center"/>
    </xf>
    <xf numFmtId="10" fontId="0" fillId="2" borderId="0" xfId="0" applyNumberFormat="1" applyFill="1" applyAlignment="1">
      <alignment horizontal="left"/>
    </xf>
    <xf numFmtId="10" fontId="22" fillId="2" borderId="0" xfId="0" applyNumberFormat="1" applyFont="1" applyFill="1" applyAlignment="1">
      <alignment vertical="center" wrapText="1" readingOrder="2"/>
    </xf>
    <xf numFmtId="10" fontId="24" fillId="2" borderId="0" xfId="0" applyNumberFormat="1" applyFont="1" applyFill="1" applyAlignment="1">
      <alignment horizontal="center" vertical="center" wrapText="1" readingOrder="2"/>
    </xf>
    <xf numFmtId="10" fontId="25" fillId="2" borderId="0" xfId="0" applyNumberFormat="1" applyFont="1" applyFill="1"/>
    <xf numFmtId="10" fontId="25" fillId="2" borderId="0" xfId="0" applyNumberFormat="1" applyFont="1" applyFill="1" applyAlignment="1">
      <alignment horizontal="left"/>
    </xf>
    <xf numFmtId="3" fontId="22" fillId="2" borderId="0" xfId="0" applyNumberFormat="1" applyFont="1" applyFill="1" applyAlignment="1">
      <alignment vertical="center" wrapText="1" readingOrder="2"/>
    </xf>
    <xf numFmtId="3" fontId="24" fillId="2" borderId="0" xfId="0" applyNumberFormat="1" applyFont="1" applyFill="1" applyAlignment="1">
      <alignment vertical="center" wrapText="1" readingOrder="2"/>
    </xf>
    <xf numFmtId="3" fontId="20" fillId="2" borderId="0" xfId="0" applyNumberFormat="1" applyFont="1" applyFill="1" applyAlignment="1">
      <alignment horizontal="center" vertical="center" wrapText="1" readingOrder="2"/>
    </xf>
    <xf numFmtId="3" fontId="25" fillId="2" borderId="0" xfId="0" applyNumberFormat="1" applyFont="1" applyFill="1"/>
    <xf numFmtId="3" fontId="25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3" fontId="6" fillId="2" borderId="0" xfId="0" applyNumberFormat="1" applyFont="1" applyFill="1" applyAlignment="1">
      <alignment horizontal="center" vertical="top"/>
    </xf>
    <xf numFmtId="4" fontId="3" fillId="0" borderId="5" xfId="0" applyNumberFormat="1" applyFont="1" applyBorder="1" applyAlignment="1">
      <alignment horizontal="right" vertical="top"/>
    </xf>
    <xf numFmtId="38" fontId="3" fillId="0" borderId="0" xfId="0" applyNumberFormat="1" applyFont="1" applyAlignment="1">
      <alignment horizontal="right" vertical="center"/>
    </xf>
    <xf numFmtId="3" fontId="33" fillId="0" borderId="0" xfId="0" applyNumberFormat="1" applyFont="1" applyAlignment="1">
      <alignment horizontal="right"/>
    </xf>
    <xf numFmtId="3" fontId="33" fillId="0" borderId="0" xfId="0" applyNumberFormat="1" applyFont="1" applyAlignment="1">
      <alignment horizontal="left"/>
    </xf>
    <xf numFmtId="0" fontId="20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top"/>
    </xf>
    <xf numFmtId="3" fontId="6" fillId="2" borderId="7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0" fontId="3" fillId="0" borderId="0" xfId="0" applyNumberFormat="1" applyFont="1" applyAlignment="1">
      <alignment horizontal="right" vertical="top"/>
    </xf>
    <xf numFmtId="10" fontId="3" fillId="0" borderId="7" xfId="0" applyNumberFormat="1" applyFont="1" applyBorder="1" applyAlignment="1">
      <alignment horizontal="right" vertical="top"/>
    </xf>
    <xf numFmtId="3" fontId="2" fillId="0" borderId="10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3" fontId="3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10" fontId="3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3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10" fontId="2" fillId="0" borderId="9" xfId="0" applyNumberFormat="1" applyFont="1" applyBorder="1" applyAlignment="1">
      <alignment horizontal="center" vertical="center"/>
    </xf>
    <xf numFmtId="10" fontId="10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2" fillId="0" borderId="5" xfId="0" applyNumberFormat="1" applyFont="1" applyBorder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35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/>
    </xf>
    <xf numFmtId="0" fontId="36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38" fontId="2" fillId="0" borderId="5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right" vertical="center"/>
    </xf>
    <xf numFmtId="37" fontId="3" fillId="0" borderId="2" xfId="0" applyNumberFormat="1" applyFont="1" applyBorder="1" applyAlignment="1">
      <alignment horizontal="right" vertical="center"/>
    </xf>
    <xf numFmtId="37" fontId="3" fillId="0" borderId="0" xfId="0" applyNumberFormat="1" applyFont="1" applyAlignment="1">
      <alignment horizontal="right" vertical="center"/>
    </xf>
    <xf numFmtId="37" fontId="2" fillId="0" borderId="5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7" fontId="2" fillId="0" borderId="5" xfId="0" applyNumberFormat="1" applyFont="1" applyBorder="1" applyAlignment="1">
      <alignment vertical="center"/>
    </xf>
    <xf numFmtId="37" fontId="2" fillId="0" borderId="5" xfId="0" applyNumberFormat="1" applyFont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166" fontId="3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left"/>
    </xf>
    <xf numFmtId="166" fontId="7" fillId="2" borderId="0" xfId="0" applyNumberFormat="1" applyFont="1" applyFill="1" applyAlignment="1">
      <alignment horizontal="left"/>
    </xf>
    <xf numFmtId="166" fontId="0" fillId="0" borderId="0" xfId="0" applyNumberFormat="1"/>
    <xf numFmtId="166" fontId="3" fillId="0" borderId="0" xfId="0" applyNumberFormat="1" applyFont="1" applyAlignment="1">
      <alignment vertical="top"/>
    </xf>
    <xf numFmtId="166" fontId="2" fillId="2" borderId="5" xfId="0" applyNumberFormat="1" applyFont="1" applyFill="1" applyBorder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166" fontId="2" fillId="0" borderId="5" xfId="0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right" vertical="center"/>
    </xf>
    <xf numFmtId="166" fontId="7" fillId="2" borderId="2" xfId="0" applyNumberFormat="1" applyFont="1" applyFill="1" applyBorder="1" applyAlignment="1">
      <alignment horizontal="left"/>
    </xf>
    <xf numFmtId="166" fontId="7" fillId="0" borderId="2" xfId="0" applyNumberFormat="1" applyFont="1" applyBorder="1" applyAlignment="1">
      <alignment horizontal="left"/>
    </xf>
    <xf numFmtId="166" fontId="0" fillId="0" borderId="0" xfId="0" applyNumberFormat="1" applyAlignment="1">
      <alignment horizontal="center"/>
    </xf>
    <xf numFmtId="166" fontId="32" fillId="0" borderId="0" xfId="0" applyNumberFormat="1" applyFont="1" applyAlignment="1">
      <alignment horizontal="center" vertical="center"/>
    </xf>
    <xf numFmtId="10" fontId="5" fillId="2" borderId="2" xfId="0" applyNumberFormat="1" applyFont="1" applyFill="1" applyBorder="1" applyAlignment="1">
      <alignment horizontal="center" vertical="top"/>
    </xf>
    <xf numFmtId="9" fontId="3" fillId="2" borderId="0" xfId="0" applyNumberFormat="1" applyFont="1" applyFill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top"/>
    </xf>
    <xf numFmtId="10" fontId="2" fillId="2" borderId="5" xfId="0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37" fontId="3" fillId="0" borderId="2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8" fontId="4" fillId="0" borderId="3" xfId="0" applyNumberFormat="1" applyFont="1" applyBorder="1" applyAlignment="1">
      <alignment horizontal="center" vertical="center" wrapText="1"/>
    </xf>
    <xf numFmtId="38" fontId="5" fillId="0" borderId="2" xfId="0" applyNumberFormat="1" applyFont="1" applyBorder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38" fontId="34" fillId="0" borderId="5" xfId="0" applyNumberFormat="1" applyFont="1" applyBorder="1" applyAlignment="1">
      <alignment horizontal="center" vertical="center"/>
    </xf>
    <xf numFmtId="38" fontId="35" fillId="2" borderId="0" xfId="0" applyNumberFormat="1" applyFont="1" applyFill="1" applyAlignment="1">
      <alignment horizontal="right"/>
    </xf>
    <xf numFmtId="38" fontId="2" fillId="2" borderId="3" xfId="0" applyNumberFormat="1" applyFont="1" applyFill="1" applyBorder="1" applyAlignment="1">
      <alignment horizontal="center" vertical="center" wrapText="1"/>
    </xf>
    <xf numFmtId="38" fontId="2" fillId="0" borderId="10" xfId="0" applyNumberFormat="1" applyFont="1" applyBorder="1" applyAlignment="1">
      <alignment vertical="center"/>
    </xf>
    <xf numFmtId="38" fontId="7" fillId="2" borderId="0" xfId="0" applyNumberFormat="1" applyFont="1" applyFill="1" applyAlignment="1">
      <alignment horizontal="left"/>
    </xf>
    <xf numFmtId="38" fontId="7" fillId="2" borderId="0" xfId="0" applyNumberFormat="1" applyFont="1" applyFill="1" applyAlignment="1">
      <alignment horizontal="right"/>
    </xf>
    <xf numFmtId="38" fontId="2" fillId="0" borderId="3" xfId="0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 vertical="center"/>
    </xf>
    <xf numFmtId="38" fontId="7" fillId="0" borderId="0" xfId="0" applyNumberFormat="1" applyFont="1" applyAlignment="1">
      <alignment horizontal="left"/>
    </xf>
    <xf numFmtId="38" fontId="2" fillId="2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vertical="top"/>
    </xf>
    <xf numFmtId="38" fontId="2" fillId="2" borderId="5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Alignment="1">
      <alignment horizontal="center" vertical="center"/>
    </xf>
    <xf numFmtId="38" fontId="4" fillId="2" borderId="5" xfId="0" applyNumberFormat="1" applyFont="1" applyFill="1" applyBorder="1" applyAlignment="1">
      <alignment horizontal="center" vertical="center"/>
    </xf>
    <xf numFmtId="38" fontId="0" fillId="0" borderId="0" xfId="0" applyNumberFormat="1"/>
    <xf numFmtId="38" fontId="10" fillId="2" borderId="0" xfId="0" applyNumberFormat="1" applyFont="1" applyFill="1" applyAlignment="1">
      <alignment horizontal="center" vertical="center"/>
    </xf>
    <xf numFmtId="38" fontId="7" fillId="2" borderId="2" xfId="0" applyNumberFormat="1" applyFont="1" applyFill="1" applyBorder="1" applyAlignment="1">
      <alignment horizontal="left" vertical="center"/>
    </xf>
    <xf numFmtId="38" fontId="7" fillId="2" borderId="0" xfId="0" applyNumberFormat="1" applyFont="1" applyFill="1" applyAlignment="1">
      <alignment horizontal="left" vertical="center"/>
    </xf>
    <xf numFmtId="38" fontId="2" fillId="2" borderId="3" xfId="0" applyNumberFormat="1" applyFont="1" applyFill="1" applyBorder="1" applyAlignment="1">
      <alignment horizontal="center" vertical="center"/>
    </xf>
    <xf numFmtId="38" fontId="4" fillId="2" borderId="8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horizontal="left" vertical="center"/>
    </xf>
    <xf numFmtId="38" fontId="7" fillId="2" borderId="2" xfId="0" applyNumberFormat="1" applyFont="1" applyFill="1" applyBorder="1" applyAlignment="1">
      <alignment horizontal="left"/>
    </xf>
    <xf numFmtId="38" fontId="7" fillId="0" borderId="2" xfId="0" applyNumberFormat="1" applyFont="1" applyBorder="1" applyAlignment="1">
      <alignment horizontal="left"/>
    </xf>
    <xf numFmtId="38" fontId="2" fillId="0" borderId="3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left"/>
    </xf>
    <xf numFmtId="38" fontId="32" fillId="0" borderId="0" xfId="0" applyNumberFormat="1" applyFont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left"/>
    </xf>
    <xf numFmtId="10" fontId="2" fillId="0" borderId="5" xfId="3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3" fontId="3" fillId="2" borderId="7" xfId="0" applyNumberFormat="1" applyFont="1" applyFill="1" applyBorder="1" applyAlignment="1">
      <alignment horizontal="center" vertical="center" wrapText="1" readingOrder="2"/>
    </xf>
    <xf numFmtId="3" fontId="3" fillId="2" borderId="0" xfId="0" applyNumberFormat="1" applyFont="1" applyFill="1" applyAlignment="1">
      <alignment horizontal="center" vertical="center" wrapText="1" readingOrder="2"/>
    </xf>
    <xf numFmtId="38" fontId="3" fillId="2" borderId="0" xfId="0" applyNumberFormat="1" applyFont="1" applyFill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38" fontId="3" fillId="2" borderId="2" xfId="0" applyNumberFormat="1" applyFont="1" applyFill="1" applyBorder="1" applyAlignment="1">
      <alignment horizontal="right" vertical="center"/>
    </xf>
    <xf numFmtId="10" fontId="7" fillId="2" borderId="0" xfId="0" applyNumberFormat="1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left"/>
    </xf>
    <xf numFmtId="10" fontId="8" fillId="2" borderId="0" xfId="0" applyNumberFormat="1" applyFont="1" applyFill="1" applyAlignment="1">
      <alignment horizontal="center" vertical="center"/>
    </xf>
    <xf numFmtId="38" fontId="3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top"/>
    </xf>
    <xf numFmtId="4" fontId="3" fillId="2" borderId="2" xfId="0" applyNumberFormat="1" applyFont="1" applyFill="1" applyBorder="1" applyAlignment="1">
      <alignment horizontal="right" vertical="top"/>
    </xf>
    <xf numFmtId="0" fontId="3" fillId="2" borderId="0" xfId="0" applyFont="1" applyFill="1" applyAlignment="1">
      <alignment vertical="top"/>
    </xf>
    <xf numFmtId="3" fontId="3" fillId="2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right" vertical="top"/>
    </xf>
    <xf numFmtId="0" fontId="3" fillId="2" borderId="2" xfId="0" applyFont="1" applyFill="1" applyBorder="1" applyAlignment="1">
      <alignment vertical="center"/>
    </xf>
    <xf numFmtId="166" fontId="3" fillId="2" borderId="2" xfId="0" applyNumberFormat="1" applyFont="1" applyFill="1" applyBorder="1" applyAlignment="1">
      <alignment horizontal="right" vertical="center"/>
    </xf>
    <xf numFmtId="166" fontId="0" fillId="2" borderId="0" xfId="0" applyNumberFormat="1" applyFill="1" applyAlignment="1">
      <alignment horizontal="left" vertical="center"/>
    </xf>
    <xf numFmtId="38" fontId="0" fillId="2" borderId="0" xfId="0" applyNumberFormat="1" applyFill="1" applyAlignment="1">
      <alignment horizontal="left" vertical="center"/>
    </xf>
    <xf numFmtId="3" fontId="2" fillId="2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vertical="center"/>
    </xf>
    <xf numFmtId="3" fontId="29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vertical="center"/>
    </xf>
    <xf numFmtId="166" fontId="3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10" fontId="3" fillId="2" borderId="0" xfId="3" applyNumberFormat="1" applyFont="1" applyFill="1" applyAlignment="1">
      <alignment horizontal="right" vertical="center"/>
    </xf>
    <xf numFmtId="38" fontId="11" fillId="2" borderId="0" xfId="0" applyNumberFormat="1" applyFont="1" applyFill="1" applyAlignment="1">
      <alignment horizontal="right" vertical="center"/>
    </xf>
    <xf numFmtId="3" fontId="2" fillId="0" borderId="10" xfId="0" applyNumberFormat="1" applyFont="1" applyBorder="1" applyAlignment="1">
      <alignment horizontal="right" vertical="top"/>
    </xf>
    <xf numFmtId="9" fontId="2" fillId="2" borderId="3" xfId="3" applyFont="1" applyFill="1" applyBorder="1" applyAlignment="1">
      <alignment horizontal="center" vertical="center" wrapText="1"/>
    </xf>
    <xf numFmtId="9" fontId="7" fillId="2" borderId="0" xfId="3" applyFont="1" applyFill="1" applyAlignment="1">
      <alignment horizontal="left"/>
    </xf>
    <xf numFmtId="10" fontId="2" fillId="2" borderId="3" xfId="3" applyNumberFormat="1" applyFont="1" applyFill="1" applyBorder="1" applyAlignment="1">
      <alignment horizontal="center" vertical="center" wrapText="1"/>
    </xf>
    <xf numFmtId="10" fontId="3" fillId="2" borderId="0" xfId="3" applyNumberFormat="1" applyFont="1" applyFill="1" applyBorder="1" applyAlignment="1">
      <alignment horizontal="right" vertical="top"/>
    </xf>
    <xf numFmtId="10" fontId="11" fillId="2" borderId="0" xfId="3" applyNumberFormat="1" applyFont="1" applyFill="1" applyAlignment="1">
      <alignment horizontal="right" vertical="top"/>
    </xf>
    <xf numFmtId="10" fontId="2" fillId="2" borderId="5" xfId="3" applyNumberFormat="1" applyFont="1" applyFill="1" applyBorder="1" applyAlignment="1">
      <alignment horizontal="center" vertical="center"/>
    </xf>
    <xf numFmtId="10" fontId="7" fillId="2" borderId="0" xfId="3" applyNumberFormat="1" applyFont="1" applyFill="1" applyAlignment="1">
      <alignment horizontal="left"/>
    </xf>
    <xf numFmtId="10" fontId="3" fillId="2" borderId="0" xfId="3" applyNumberFormat="1" applyFont="1" applyFill="1" applyAlignment="1">
      <alignment horizontal="right" vertical="top"/>
    </xf>
    <xf numFmtId="9" fontId="17" fillId="2" borderId="3" xfId="3" applyFont="1" applyFill="1" applyBorder="1" applyAlignment="1">
      <alignment horizontal="center" vertical="center" wrapText="1"/>
    </xf>
    <xf numFmtId="9" fontId="3" fillId="2" borderId="2" xfId="3" applyFont="1" applyFill="1" applyBorder="1" applyAlignment="1">
      <alignment horizontal="right" vertical="center"/>
    </xf>
    <xf numFmtId="9" fontId="3" fillId="2" borderId="0" xfId="3" applyFont="1" applyFill="1" applyAlignment="1">
      <alignment horizontal="right" vertical="center"/>
    </xf>
    <xf numFmtId="9" fontId="8" fillId="2" borderId="0" xfId="3" applyFont="1" applyFill="1" applyAlignment="1">
      <alignment horizontal="left"/>
    </xf>
    <xf numFmtId="10" fontId="3" fillId="2" borderId="2" xfId="3" applyNumberFormat="1" applyFont="1" applyFill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9" fontId="3" fillId="0" borderId="0" xfId="3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horizontal="right" vertical="center" wrapText="1" readingOrder="2"/>
    </xf>
    <xf numFmtId="38" fontId="2" fillId="0" borderId="12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10" fontId="11" fillId="2" borderId="0" xfId="3" applyNumberFormat="1" applyFont="1" applyFill="1" applyBorder="1" applyAlignment="1">
      <alignment horizontal="right" vertical="top"/>
    </xf>
    <xf numFmtId="10" fontId="2" fillId="0" borderId="10" xfId="0" applyNumberFormat="1" applyFont="1" applyBorder="1" applyAlignment="1">
      <alignment horizontal="right" vertical="top"/>
    </xf>
    <xf numFmtId="0" fontId="32" fillId="0" borderId="0" xfId="0" applyFont="1" applyAlignment="1">
      <alignment vertical="center"/>
    </xf>
    <xf numFmtId="3" fontId="0" fillId="2" borderId="0" xfId="0" applyNumberFormat="1" applyFill="1" applyAlignment="1">
      <alignment horizontal="left"/>
    </xf>
    <xf numFmtId="166" fontId="2" fillId="2" borderId="2" xfId="0" applyNumberFormat="1" applyFont="1" applyFill="1" applyBorder="1" applyAlignment="1">
      <alignment vertical="center"/>
    </xf>
    <xf numFmtId="166" fontId="2" fillId="2" borderId="4" xfId="0" applyNumberFormat="1" applyFont="1" applyFill="1" applyBorder="1" applyAlignment="1">
      <alignment vertical="center"/>
    </xf>
    <xf numFmtId="38" fontId="2" fillId="2" borderId="0" xfId="0" applyNumberFormat="1" applyFont="1" applyFill="1" applyAlignment="1">
      <alignment horizontal="center" vertical="center"/>
    </xf>
    <xf numFmtId="3" fontId="25" fillId="2" borderId="0" xfId="0" applyNumberFormat="1" applyFont="1" applyFill="1" applyAlignment="1">
      <alignment horizontal="center"/>
    </xf>
    <xf numFmtId="10" fontId="3" fillId="0" borderId="0" xfId="3" applyNumberFormat="1" applyFont="1" applyBorder="1" applyAlignment="1">
      <alignment horizontal="center" vertical="center"/>
    </xf>
    <xf numFmtId="10" fontId="2" fillId="0" borderId="11" xfId="0" applyNumberFormat="1" applyFont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Alignment="1">
      <alignment horizontal="left"/>
    </xf>
    <xf numFmtId="167" fontId="3" fillId="2" borderId="0" xfId="0" applyNumberFormat="1" applyFont="1" applyFill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2" fillId="0" borderId="0" xfId="0" applyFont="1" applyAlignment="1">
      <alignment horizontal="left"/>
    </xf>
    <xf numFmtId="3" fontId="0" fillId="2" borderId="0" xfId="0" applyNumberFormat="1" applyFill="1" applyAlignment="1">
      <alignment wrapText="1"/>
    </xf>
    <xf numFmtId="3" fontId="0" fillId="0" borderId="0" xfId="0" applyNumberFormat="1"/>
    <xf numFmtId="0" fontId="7" fillId="2" borderId="7" xfId="0" applyFont="1" applyFill="1" applyBorder="1" applyAlignment="1">
      <alignment horizontal="left"/>
    </xf>
    <xf numFmtId="10" fontId="2" fillId="2" borderId="0" xfId="3" applyNumberFormat="1" applyFont="1" applyFill="1" applyBorder="1" applyAlignment="1">
      <alignment horizontal="center" vertical="center" wrapText="1"/>
    </xf>
    <xf numFmtId="10" fontId="2" fillId="2" borderId="0" xfId="3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right" vertical="center"/>
    </xf>
    <xf numFmtId="38" fontId="2" fillId="2" borderId="11" xfId="0" applyNumberFormat="1" applyFont="1" applyFill="1" applyBorder="1" applyAlignment="1">
      <alignment horizontal="center" vertical="center" wrapText="1"/>
    </xf>
    <xf numFmtId="38" fontId="2" fillId="0" borderId="10" xfId="0" applyNumberFormat="1" applyFont="1" applyBorder="1" applyAlignment="1">
      <alignment horizontal="right" vertical="center"/>
    </xf>
    <xf numFmtId="10" fontId="34" fillId="0" borderId="5" xfId="3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26" fillId="0" borderId="0" xfId="0" applyNumberFormat="1" applyFont="1" applyAlignment="1">
      <alignment horizontal="center"/>
    </xf>
    <xf numFmtId="3" fontId="20" fillId="2" borderId="0" xfId="0" applyNumberFormat="1" applyFont="1" applyFill="1" applyAlignment="1">
      <alignment horizontal="center" vertical="top"/>
    </xf>
    <xf numFmtId="0" fontId="3" fillId="0" borderId="0" xfId="0" applyFont="1" applyAlignment="1">
      <alignment vertical="center"/>
    </xf>
    <xf numFmtId="3" fontId="20" fillId="2" borderId="0" xfId="0" applyNumberFormat="1" applyFont="1" applyFill="1" applyAlignment="1">
      <alignment horizontal="left" vertical="top"/>
    </xf>
    <xf numFmtId="0" fontId="20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3" fontId="3" fillId="2" borderId="0" xfId="0" applyNumberFormat="1" applyFont="1" applyFill="1" applyAlignment="1">
      <alignment horizontal="right" vertical="center" wrapText="1" readingOrder="2"/>
    </xf>
    <xf numFmtId="3" fontId="3" fillId="2" borderId="2" xfId="0" applyNumberFormat="1" applyFont="1" applyFill="1" applyBorder="1" applyAlignment="1">
      <alignment horizontal="right" vertical="center" wrapText="1" readingOrder="2"/>
    </xf>
    <xf numFmtId="3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center" vertical="top"/>
    </xf>
    <xf numFmtId="0" fontId="17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37" fontId="11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right" vertical="top"/>
    </xf>
    <xf numFmtId="37" fontId="3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/>
    </xf>
    <xf numFmtId="166" fontId="2" fillId="2" borderId="4" xfId="0" applyNumberFormat="1" applyFont="1" applyFill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/>
    </xf>
    <xf numFmtId="38" fontId="2" fillId="2" borderId="4" xfId="0" applyNumberFormat="1" applyFont="1" applyFill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right" vertical="center" readingOrder="2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14" fillId="2" borderId="0" xfId="0" applyFont="1" applyFill="1" applyAlignment="1">
      <alignment wrapText="1"/>
    </xf>
    <xf numFmtId="0" fontId="3" fillId="0" borderId="0" xfId="0" applyFont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31869B"/>
      <color rgb="FF0065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1:C23"/>
  <sheetViews>
    <sheetView rightToLeft="1" tabSelected="1" view="pageBreakPreview" zoomScaleNormal="100" zoomScaleSheetLayoutView="100" workbookViewId="0">
      <selection activeCell="D1" sqref="D1"/>
    </sheetView>
  </sheetViews>
  <sheetFormatPr defaultRowHeight="12.75"/>
  <cols>
    <col min="1" max="1" width="21" customWidth="1"/>
    <col min="2" max="2" width="38" customWidth="1"/>
    <col min="3" max="3" width="36.5703125" customWidth="1"/>
  </cols>
  <sheetData>
    <row r="11" spans="1:3" ht="29.1" customHeight="1">
      <c r="A11" s="333"/>
      <c r="B11" s="333"/>
      <c r="C11" s="333"/>
    </row>
    <row r="12" spans="1:3" ht="21.75" customHeight="1">
      <c r="A12" s="333"/>
      <c r="B12" s="333"/>
      <c r="C12" s="333"/>
    </row>
    <row r="13" spans="1:3" ht="21.75" customHeight="1">
      <c r="A13" s="333"/>
      <c r="B13" s="333"/>
      <c r="C13" s="333"/>
    </row>
    <row r="14" spans="1:3" ht="28.5" customHeight="1"/>
    <row r="15" spans="1:3" ht="24.75">
      <c r="A15" s="48"/>
      <c r="B15" s="334"/>
      <c r="C15" s="48"/>
    </row>
    <row r="16" spans="1:3" ht="24.75">
      <c r="A16" s="48"/>
      <c r="B16" s="334"/>
      <c r="C16" s="48"/>
    </row>
    <row r="17" spans="1:3" ht="26.25">
      <c r="A17" s="332" t="s">
        <v>0</v>
      </c>
      <c r="B17" s="332"/>
      <c r="C17" s="332"/>
    </row>
    <row r="18" spans="1:3" ht="26.25">
      <c r="A18" s="332" t="s">
        <v>1</v>
      </c>
      <c r="B18" s="332"/>
      <c r="C18" s="332"/>
    </row>
    <row r="19" spans="1:3" ht="26.25">
      <c r="A19" s="332" t="s">
        <v>325</v>
      </c>
      <c r="B19" s="332"/>
      <c r="C19" s="332"/>
    </row>
    <row r="20" spans="1:3" ht="24.75">
      <c r="A20" s="48"/>
      <c r="B20" s="48"/>
      <c r="C20" s="48"/>
    </row>
    <row r="21" spans="1:3" ht="24.75">
      <c r="A21" s="48"/>
      <c r="B21" s="48"/>
      <c r="C21" s="48"/>
    </row>
    <row r="22" spans="1:3" ht="24.75">
      <c r="A22" s="48"/>
      <c r="B22" s="48"/>
      <c r="C22" s="48"/>
    </row>
    <row r="23" spans="1:3" ht="24.75">
      <c r="A23" s="48"/>
      <c r="B23" s="48"/>
      <c r="C23" s="48"/>
    </row>
  </sheetData>
  <mergeCells count="7">
    <mergeCell ref="A18:C18"/>
    <mergeCell ref="A19:C19"/>
    <mergeCell ref="A11:C11"/>
    <mergeCell ref="A12:C12"/>
    <mergeCell ref="A13:C13"/>
    <mergeCell ref="B15:B16"/>
    <mergeCell ref="A17:C17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31869B"/>
    <pageSetUpPr fitToPage="1"/>
  </sheetPr>
  <dimension ref="A1:AL32"/>
  <sheetViews>
    <sheetView rightToLeft="1" view="pageBreakPreview" zoomScale="93" zoomScaleNormal="100" zoomScaleSheetLayoutView="93" workbookViewId="0">
      <selection activeCell="W1" sqref="W1"/>
    </sheetView>
  </sheetViews>
  <sheetFormatPr defaultRowHeight="30" customHeight="1"/>
  <cols>
    <col min="1" max="1" width="26.7109375" style="12" bestFit="1" customWidth="1"/>
    <col min="2" max="2" width="0.7109375" style="12" customWidth="1"/>
    <col min="3" max="3" width="15.7109375" style="203" bestFit="1" customWidth="1"/>
    <col min="4" max="4" width="1.28515625" style="203" customWidth="1"/>
    <col min="5" max="5" width="16.5703125" style="234" bestFit="1" customWidth="1"/>
    <col min="6" max="6" width="1.28515625" style="234" customWidth="1"/>
    <col min="7" max="7" width="15.140625" style="230" bestFit="1" customWidth="1"/>
    <col min="8" max="8" width="1.28515625" style="234" customWidth="1"/>
    <col min="9" max="9" width="16.5703125" style="234" bestFit="1" customWidth="1"/>
    <col min="10" max="10" width="1.28515625" style="12" customWidth="1"/>
    <col min="11" max="11" width="11.85546875" style="297" customWidth="1"/>
    <col min="12" max="12" width="1.28515625" style="12" customWidth="1"/>
    <col min="13" max="13" width="17" style="204" customWidth="1"/>
    <col min="14" max="14" width="1.28515625" style="204" customWidth="1"/>
    <col min="15" max="15" width="17.28515625" style="230" bestFit="1" customWidth="1"/>
    <col min="16" max="16" width="0.85546875" style="230" customWidth="1"/>
    <col min="17" max="17" width="19.140625" style="230" bestFit="1" customWidth="1"/>
    <col min="18" max="18" width="1.140625" style="234" customWidth="1"/>
    <col min="19" max="19" width="19.140625" style="234" bestFit="1" customWidth="1"/>
    <col min="20" max="20" width="1.28515625" style="12" customWidth="1"/>
    <col min="21" max="21" width="13.42578125" style="297" customWidth="1"/>
    <col min="22" max="22" width="0.28515625" style="12" customWidth="1"/>
    <col min="23" max="23" width="23.5703125" style="98" customWidth="1"/>
    <col min="24" max="24" width="9.140625" style="30" customWidth="1"/>
    <col min="25" max="25" width="18.7109375" style="12" bestFit="1" customWidth="1"/>
    <col min="26" max="26" width="9.140625" style="12" customWidth="1"/>
    <col min="27" max="27" width="16.85546875" style="12" bestFit="1" customWidth="1"/>
    <col min="28" max="28" width="9.140625" style="12" customWidth="1"/>
    <col min="29" max="29" width="26.28515625" style="12" bestFit="1" customWidth="1"/>
    <col min="30" max="16384" width="9.140625" style="12"/>
  </cols>
  <sheetData>
    <row r="1" spans="1:38" ht="30" customHeight="1">
      <c r="A1" s="341" t="s">
        <v>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</row>
    <row r="2" spans="1:38" ht="30" customHeight="1">
      <c r="A2" s="341" t="s">
        <v>83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</row>
    <row r="3" spans="1:38" ht="30" customHeight="1">
      <c r="A3" s="341" t="s">
        <v>325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</row>
    <row r="4" spans="1:38" s="13" customFormat="1" ht="30" customHeight="1">
      <c r="A4" s="342" t="s">
        <v>151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W4" s="117"/>
      <c r="X4" s="44"/>
    </row>
    <row r="5" spans="1:38" ht="30" customHeight="1">
      <c r="C5" s="338" t="s">
        <v>94</v>
      </c>
      <c r="D5" s="338"/>
      <c r="E5" s="338"/>
      <c r="F5" s="338"/>
      <c r="G5" s="338"/>
      <c r="H5" s="338"/>
      <c r="I5" s="338"/>
      <c r="J5" s="338"/>
      <c r="K5" s="338"/>
      <c r="M5" s="338" t="s">
        <v>137</v>
      </c>
      <c r="N5" s="338"/>
      <c r="O5" s="338"/>
      <c r="P5" s="336"/>
      <c r="Q5" s="338"/>
      <c r="R5" s="338"/>
      <c r="S5" s="338"/>
      <c r="T5" s="338"/>
      <c r="U5" s="338"/>
    </row>
    <row r="6" spans="1:38" ht="27" customHeight="1">
      <c r="C6" s="384" t="s">
        <v>96</v>
      </c>
      <c r="D6" s="213"/>
      <c r="E6" s="382" t="s">
        <v>97</v>
      </c>
      <c r="F6" s="248"/>
      <c r="G6" s="380" t="s">
        <v>98</v>
      </c>
      <c r="H6" s="248"/>
      <c r="I6" s="337" t="s">
        <v>12</v>
      </c>
      <c r="J6" s="337"/>
      <c r="K6" s="337"/>
      <c r="M6" s="310" t="s">
        <v>96</v>
      </c>
      <c r="N6" s="212"/>
      <c r="O6" s="378" t="s">
        <v>97</v>
      </c>
      <c r="P6" s="247"/>
      <c r="Q6" s="380" t="s">
        <v>98</v>
      </c>
      <c r="R6" s="248"/>
      <c r="S6" s="337" t="s">
        <v>12</v>
      </c>
      <c r="T6" s="337"/>
      <c r="U6" s="337"/>
    </row>
    <row r="7" spans="1:38" ht="38.25" customHeight="1">
      <c r="A7" s="1" t="s">
        <v>95</v>
      </c>
      <c r="C7" s="385"/>
      <c r="E7" s="383"/>
      <c r="G7" s="381"/>
      <c r="I7" s="249" t="s">
        <v>70</v>
      </c>
      <c r="J7" s="26"/>
      <c r="K7" s="294" t="s">
        <v>86</v>
      </c>
      <c r="M7" s="311"/>
      <c r="O7" s="379"/>
      <c r="P7" s="312"/>
      <c r="Q7" s="381"/>
      <c r="S7" s="249" t="s">
        <v>70</v>
      </c>
      <c r="T7" s="26"/>
      <c r="U7" s="294" t="s">
        <v>86</v>
      </c>
    </row>
    <row r="8" spans="1:38" s="54" customFormat="1" ht="30" customHeight="1">
      <c r="A8" s="273" t="s">
        <v>210</v>
      </c>
      <c r="B8" s="58"/>
      <c r="C8" s="140">
        <v>0</v>
      </c>
      <c r="D8" s="275"/>
      <c r="E8" s="140">
        <v>0</v>
      </c>
      <c r="F8" s="276"/>
      <c r="G8" s="140">
        <v>0</v>
      </c>
      <c r="H8" s="276"/>
      <c r="I8" s="140">
        <f>C8+E8+G8</f>
        <v>0</v>
      </c>
      <c r="J8" s="201"/>
      <c r="K8" s="295">
        <v>0</v>
      </c>
      <c r="L8" s="201"/>
      <c r="M8" s="274">
        <v>0</v>
      </c>
      <c r="N8" s="275"/>
      <c r="O8" s="261">
        <v>0</v>
      </c>
      <c r="P8" s="276"/>
      <c r="Q8" s="140">
        <v>180452</v>
      </c>
      <c r="R8" s="276"/>
      <c r="S8" s="140">
        <f t="shared" ref="S8:S22" si="0">M8+O8+Q8</f>
        <v>180452</v>
      </c>
      <c r="T8" s="260"/>
      <c r="U8" s="295">
        <f>S8/درآمد!F11</f>
        <v>4.744298952215162E-7</v>
      </c>
      <c r="V8" s="268">
        <v>0</v>
      </c>
      <c r="W8" s="277"/>
      <c r="X8" s="278"/>
      <c r="Y8" s="279"/>
      <c r="Z8" s="280"/>
      <c r="AA8" s="280"/>
      <c r="AB8" s="280"/>
      <c r="AC8" s="280"/>
      <c r="AE8" s="376"/>
      <c r="AF8" s="376"/>
      <c r="AG8" s="376"/>
      <c r="AH8" s="376"/>
      <c r="AI8" s="376"/>
      <c r="AJ8" s="376"/>
      <c r="AK8" s="376"/>
      <c r="AL8" s="376"/>
    </row>
    <row r="9" spans="1:38" s="54" customFormat="1" ht="30" customHeight="1">
      <c r="A9" s="104" t="s">
        <v>211</v>
      </c>
      <c r="B9" s="58"/>
      <c r="C9" s="140">
        <v>0</v>
      </c>
      <c r="D9" s="275"/>
      <c r="E9" s="140">
        <v>0</v>
      </c>
      <c r="F9" s="276"/>
      <c r="G9" s="140">
        <v>0</v>
      </c>
      <c r="H9" s="276"/>
      <c r="I9" s="140">
        <f t="shared" ref="I9:I25" si="1">C9+E9+G9</f>
        <v>0</v>
      </c>
      <c r="J9" s="201"/>
      <c r="K9" s="296">
        <v>0</v>
      </c>
      <c r="L9" s="201"/>
      <c r="M9" s="281">
        <v>0</v>
      </c>
      <c r="N9" s="275"/>
      <c r="O9" s="259">
        <v>0</v>
      </c>
      <c r="P9" s="276"/>
      <c r="Q9" s="140">
        <v>141580</v>
      </c>
      <c r="R9" s="276"/>
      <c r="S9" s="140">
        <f t="shared" si="0"/>
        <v>141580</v>
      </c>
      <c r="T9" s="140"/>
      <c r="U9" s="296">
        <f>S9/درآمد!F11</f>
        <v>3.7223075701827779E-7</v>
      </c>
      <c r="V9" s="272">
        <v>0</v>
      </c>
      <c r="W9" s="277"/>
      <c r="X9" s="278"/>
      <c r="Y9" s="279"/>
      <c r="AA9" s="282"/>
      <c r="AC9" s="282"/>
      <c r="AE9" s="282"/>
      <c r="AG9" s="282"/>
      <c r="AI9" s="282"/>
      <c r="AK9" s="377"/>
      <c r="AL9" s="377"/>
    </row>
    <row r="10" spans="1:38" s="54" customFormat="1" ht="30" customHeight="1">
      <c r="A10" s="104" t="s">
        <v>187</v>
      </c>
      <c r="B10" s="58"/>
      <c r="C10" s="140">
        <v>0</v>
      </c>
      <c r="D10" s="275"/>
      <c r="E10" s="140">
        <v>0</v>
      </c>
      <c r="F10" s="276"/>
      <c r="G10" s="140">
        <v>0</v>
      </c>
      <c r="H10" s="276"/>
      <c r="I10" s="140">
        <f t="shared" si="1"/>
        <v>0</v>
      </c>
      <c r="J10" s="201"/>
      <c r="K10" s="296">
        <v>0</v>
      </c>
      <c r="L10" s="201"/>
      <c r="M10" s="281">
        <v>0</v>
      </c>
      <c r="N10" s="275"/>
      <c r="O10" s="259">
        <v>0</v>
      </c>
      <c r="P10" s="276"/>
      <c r="Q10" s="140">
        <v>700811</v>
      </c>
      <c r="R10" s="276"/>
      <c r="S10" s="140">
        <f t="shared" si="0"/>
        <v>700811</v>
      </c>
      <c r="T10" s="140"/>
      <c r="U10" s="296">
        <f>S10/درآمد!F11</f>
        <v>1.8425159560441891E-6</v>
      </c>
      <c r="V10" s="272">
        <v>0</v>
      </c>
      <c r="W10" s="277"/>
      <c r="X10" s="278"/>
      <c r="Y10" s="279"/>
      <c r="Z10" s="55"/>
      <c r="AA10" s="56"/>
      <c r="AB10" s="55"/>
      <c r="AC10" s="53"/>
      <c r="AD10" s="55"/>
      <c r="AE10" s="56"/>
      <c r="AF10" s="55"/>
      <c r="AG10" s="56"/>
      <c r="AH10" s="55"/>
      <c r="AI10" s="56"/>
      <c r="AJ10" s="55"/>
      <c r="AK10" s="372"/>
      <c r="AL10" s="372"/>
    </row>
    <row r="11" spans="1:38" s="54" customFormat="1" ht="30" customHeight="1">
      <c r="A11" s="104" t="s">
        <v>188</v>
      </c>
      <c r="B11" s="58"/>
      <c r="C11" s="140">
        <v>0</v>
      </c>
      <c r="D11" s="275"/>
      <c r="E11" s="140">
        <v>0</v>
      </c>
      <c r="F11" s="276"/>
      <c r="G11" s="140">
        <f>'درآمد ناشی از فروش'!I40</f>
        <v>0</v>
      </c>
      <c r="H11" s="276"/>
      <c r="I11" s="140">
        <f t="shared" si="1"/>
        <v>0</v>
      </c>
      <c r="J11" s="201"/>
      <c r="K11" s="296">
        <v>0</v>
      </c>
      <c r="L11" s="201"/>
      <c r="M11" s="281">
        <v>0</v>
      </c>
      <c r="N11" s="275"/>
      <c r="O11" s="259">
        <v>0</v>
      </c>
      <c r="P11" s="276"/>
      <c r="Q11" s="140">
        <f>'درآمد ناشی از فروش'!Q40</f>
        <v>434653</v>
      </c>
      <c r="R11" s="276"/>
      <c r="S11" s="140">
        <f t="shared" si="0"/>
        <v>434653</v>
      </c>
      <c r="T11" s="140"/>
      <c r="U11" s="296">
        <f>S11/درآمد!F11</f>
        <v>1.1427547339332214E-6</v>
      </c>
      <c r="V11" s="272">
        <v>0</v>
      </c>
      <c r="W11" s="277"/>
      <c r="X11" s="278"/>
      <c r="Y11" s="279"/>
      <c r="Z11" s="55"/>
      <c r="AA11" s="56"/>
      <c r="AB11" s="55"/>
      <c r="AC11" s="53"/>
      <c r="AD11" s="55"/>
      <c r="AE11" s="56"/>
      <c r="AF11" s="55"/>
      <c r="AG11" s="56"/>
      <c r="AH11" s="55"/>
      <c r="AI11" s="56"/>
      <c r="AJ11" s="55"/>
      <c r="AK11" s="375"/>
      <c r="AL11" s="375"/>
    </row>
    <row r="12" spans="1:38" s="54" customFormat="1" ht="30" customHeight="1">
      <c r="A12" s="104" t="s">
        <v>189</v>
      </c>
      <c r="B12" s="58"/>
      <c r="C12" s="140">
        <v>0</v>
      </c>
      <c r="D12" s="275"/>
      <c r="E12" s="140">
        <v>0</v>
      </c>
      <c r="F12" s="276"/>
      <c r="G12" s="140">
        <v>0</v>
      </c>
      <c r="H12" s="276"/>
      <c r="I12" s="140">
        <f t="shared" si="1"/>
        <v>0</v>
      </c>
      <c r="J12" s="201"/>
      <c r="K12" s="296">
        <v>0</v>
      </c>
      <c r="L12" s="201"/>
      <c r="M12" s="281">
        <v>0</v>
      </c>
      <c r="N12" s="275"/>
      <c r="O12" s="259">
        <v>0</v>
      </c>
      <c r="P12" s="276"/>
      <c r="Q12" s="140">
        <v>186835</v>
      </c>
      <c r="R12" s="276"/>
      <c r="S12" s="140">
        <f t="shared" si="0"/>
        <v>186835</v>
      </c>
      <c r="T12" s="140"/>
      <c r="U12" s="296">
        <f>S12/درآمد!F11</f>
        <v>4.9121156581091914E-7</v>
      </c>
      <c r="V12" s="272">
        <v>0</v>
      </c>
      <c r="W12" s="277"/>
      <c r="X12" s="278"/>
      <c r="Y12" s="279"/>
      <c r="Z12" s="55"/>
      <c r="AA12" s="56"/>
      <c r="AB12" s="55"/>
      <c r="AC12" s="57"/>
      <c r="AD12" s="53"/>
      <c r="AE12" s="56"/>
      <c r="AF12" s="55"/>
      <c r="AG12" s="56"/>
      <c r="AH12" s="55"/>
      <c r="AI12" s="56"/>
      <c r="AJ12" s="55"/>
      <c r="AK12" s="375"/>
      <c r="AL12" s="375"/>
    </row>
    <row r="13" spans="1:38" s="54" customFormat="1" ht="30" customHeight="1">
      <c r="A13" s="104" t="s">
        <v>190</v>
      </c>
      <c r="B13" s="58"/>
      <c r="C13" s="140">
        <v>0</v>
      </c>
      <c r="D13" s="275"/>
      <c r="E13" s="140">
        <v>0</v>
      </c>
      <c r="F13" s="276"/>
      <c r="G13" s="140">
        <v>0</v>
      </c>
      <c r="H13" s="276"/>
      <c r="I13" s="140">
        <f t="shared" si="1"/>
        <v>0</v>
      </c>
      <c r="J13" s="201"/>
      <c r="K13" s="296">
        <v>0</v>
      </c>
      <c r="L13" s="201"/>
      <c r="M13" s="281">
        <v>0</v>
      </c>
      <c r="N13" s="275"/>
      <c r="O13" s="259">
        <v>0</v>
      </c>
      <c r="P13" s="276"/>
      <c r="Q13" s="259">
        <v>-95779605</v>
      </c>
      <c r="R13" s="276"/>
      <c r="S13" s="259">
        <f t="shared" si="0"/>
        <v>-95779605</v>
      </c>
      <c r="T13" s="284"/>
      <c r="U13" s="290">
        <f>S13/درآمد!F11</f>
        <v>-2.5181603952579196E-4</v>
      </c>
      <c r="V13" s="272">
        <v>0.01</v>
      </c>
      <c r="W13" s="277"/>
      <c r="X13" s="278"/>
      <c r="Y13" s="279"/>
      <c r="Z13" s="55"/>
      <c r="AA13" s="56"/>
      <c r="AB13" s="55"/>
      <c r="AC13" s="53"/>
      <c r="AD13" s="55"/>
      <c r="AE13" s="56"/>
      <c r="AF13" s="55"/>
      <c r="AG13" s="56"/>
      <c r="AH13" s="55"/>
      <c r="AI13" s="56"/>
      <c r="AJ13" s="55"/>
      <c r="AK13" s="375"/>
      <c r="AL13" s="375"/>
    </row>
    <row r="14" spans="1:38" s="54" customFormat="1" ht="30" customHeight="1">
      <c r="A14" s="104" t="s">
        <v>191</v>
      </c>
      <c r="B14" s="58"/>
      <c r="C14" s="140">
        <v>0</v>
      </c>
      <c r="D14" s="275"/>
      <c r="E14" s="140">
        <v>0</v>
      </c>
      <c r="F14" s="276"/>
      <c r="G14" s="140">
        <v>0</v>
      </c>
      <c r="H14" s="276"/>
      <c r="I14" s="140">
        <f t="shared" si="1"/>
        <v>0</v>
      </c>
      <c r="J14" s="201"/>
      <c r="K14" s="296">
        <v>0</v>
      </c>
      <c r="L14" s="201"/>
      <c r="M14" s="281">
        <v>0</v>
      </c>
      <c r="N14" s="275"/>
      <c r="O14" s="259">
        <v>0</v>
      </c>
      <c r="P14" s="276"/>
      <c r="Q14" s="140">
        <v>101458</v>
      </c>
      <c r="R14" s="276"/>
      <c r="S14" s="140">
        <f t="shared" si="0"/>
        <v>101458</v>
      </c>
      <c r="T14" s="140"/>
      <c r="U14" s="296">
        <f>S14/درآمد!F11</f>
        <v>2.6674521927927978E-7</v>
      </c>
      <c r="V14" s="272">
        <v>0</v>
      </c>
      <c r="W14" s="277"/>
      <c r="X14" s="278"/>
      <c r="Y14" s="279"/>
      <c r="Z14" s="55"/>
      <c r="AA14" s="56"/>
      <c r="AB14" s="55"/>
      <c r="AC14" s="53"/>
      <c r="AD14" s="55"/>
      <c r="AE14" s="56"/>
      <c r="AF14" s="55"/>
      <c r="AG14" s="56"/>
      <c r="AH14" s="55"/>
      <c r="AI14" s="56"/>
      <c r="AJ14" s="55"/>
      <c r="AK14" s="375"/>
      <c r="AL14" s="375"/>
    </row>
    <row r="15" spans="1:38" s="54" customFormat="1" ht="30" customHeight="1">
      <c r="A15" s="104" t="s">
        <v>212</v>
      </c>
      <c r="B15" s="58"/>
      <c r="C15" s="140">
        <v>0</v>
      </c>
      <c r="D15" s="275"/>
      <c r="E15" s="140">
        <v>0</v>
      </c>
      <c r="F15" s="276"/>
      <c r="G15" s="140">
        <v>0</v>
      </c>
      <c r="H15" s="276"/>
      <c r="I15" s="140">
        <f t="shared" si="1"/>
        <v>0</v>
      </c>
      <c r="J15" s="201"/>
      <c r="K15" s="296">
        <v>0</v>
      </c>
      <c r="L15" s="201"/>
      <c r="M15" s="281">
        <v>0</v>
      </c>
      <c r="N15" s="275"/>
      <c r="O15" s="259">
        <v>0</v>
      </c>
      <c r="P15" s="276"/>
      <c r="Q15" s="140">
        <v>516051</v>
      </c>
      <c r="R15" s="276"/>
      <c r="S15" s="140">
        <f t="shared" si="0"/>
        <v>516051</v>
      </c>
      <c r="T15" s="140"/>
      <c r="U15" s="296">
        <f>S15/درآمد!F11</f>
        <v>1.3567598134626309E-6</v>
      </c>
      <c r="V15" s="272">
        <v>0</v>
      </c>
      <c r="W15" s="277"/>
      <c r="X15" s="278"/>
      <c r="Y15" s="279"/>
      <c r="Z15" s="55"/>
      <c r="AA15" s="56"/>
      <c r="AB15" s="55"/>
      <c r="AC15" s="53"/>
      <c r="AD15" s="55"/>
      <c r="AE15" s="56"/>
      <c r="AF15" s="55"/>
      <c r="AG15" s="56"/>
      <c r="AH15" s="55"/>
      <c r="AI15" s="56"/>
      <c r="AJ15" s="55"/>
      <c r="AK15" s="56"/>
      <c r="AL15" s="56"/>
    </row>
    <row r="16" spans="1:38" s="54" customFormat="1" ht="30" customHeight="1">
      <c r="A16" s="104" t="s">
        <v>216</v>
      </c>
      <c r="B16" s="58"/>
      <c r="C16" s="140">
        <v>0</v>
      </c>
      <c r="D16" s="275"/>
      <c r="E16" s="140">
        <v>0</v>
      </c>
      <c r="F16" s="276"/>
      <c r="G16" s="140">
        <f>'درآمد ناشی از فروش'!I39</f>
        <v>0</v>
      </c>
      <c r="H16" s="276"/>
      <c r="I16" s="140">
        <f t="shared" si="1"/>
        <v>0</v>
      </c>
      <c r="J16" s="201"/>
      <c r="K16" s="296">
        <v>0</v>
      </c>
      <c r="L16" s="201"/>
      <c r="M16" s="281">
        <v>0</v>
      </c>
      <c r="N16" s="275"/>
      <c r="O16" s="259">
        <v>0</v>
      </c>
      <c r="P16" s="276"/>
      <c r="Q16" s="140">
        <f>'درآمد ناشی از فروش'!Q39</f>
        <v>313099</v>
      </c>
      <c r="R16" s="276"/>
      <c r="S16" s="140">
        <f t="shared" si="0"/>
        <v>313099</v>
      </c>
      <c r="T16" s="140"/>
      <c r="U16" s="296">
        <f>S16/درآمد!F11</f>
        <v>8.2317472659744148E-7</v>
      </c>
      <c r="V16" s="272">
        <v>0</v>
      </c>
      <c r="W16" s="277"/>
      <c r="X16" s="278"/>
      <c r="Y16" s="279"/>
      <c r="Z16" s="55"/>
      <c r="AA16" s="56"/>
      <c r="AB16" s="55"/>
      <c r="AC16" s="53"/>
      <c r="AD16" s="55"/>
      <c r="AE16" s="56"/>
      <c r="AF16" s="55"/>
      <c r="AG16" s="56"/>
      <c r="AH16" s="55"/>
      <c r="AI16" s="56"/>
      <c r="AJ16" s="55"/>
      <c r="AK16" s="56"/>
      <c r="AL16" s="56"/>
    </row>
    <row r="17" spans="1:38" s="54" customFormat="1" ht="30" customHeight="1">
      <c r="A17" s="104" t="s">
        <v>213</v>
      </c>
      <c r="B17" s="58"/>
      <c r="C17" s="140">
        <v>0</v>
      </c>
      <c r="D17" s="275"/>
      <c r="E17" s="140">
        <v>0</v>
      </c>
      <c r="F17" s="276"/>
      <c r="G17" s="140">
        <v>0</v>
      </c>
      <c r="H17" s="276"/>
      <c r="I17" s="140">
        <f t="shared" si="1"/>
        <v>0</v>
      </c>
      <c r="J17" s="201"/>
      <c r="K17" s="296">
        <v>0</v>
      </c>
      <c r="L17" s="201"/>
      <c r="M17" s="281">
        <v>0</v>
      </c>
      <c r="N17" s="275"/>
      <c r="O17" s="259">
        <v>0</v>
      </c>
      <c r="P17" s="276"/>
      <c r="Q17" s="140">
        <v>228482</v>
      </c>
      <c r="R17" s="276"/>
      <c r="S17" s="140">
        <f t="shared" si="0"/>
        <v>228482</v>
      </c>
      <c r="T17" s="140"/>
      <c r="U17" s="296">
        <f>S17/درآمد!F7</f>
        <v>4.8303062295555653E-6</v>
      </c>
      <c r="V17" s="272">
        <v>0.03</v>
      </c>
      <c r="W17" s="277"/>
      <c r="X17" s="278"/>
      <c r="Y17" s="279"/>
      <c r="Z17" s="55"/>
      <c r="AA17" s="56"/>
      <c r="AB17" s="55"/>
      <c r="AC17" s="53"/>
      <c r="AD17" s="55"/>
      <c r="AE17" s="56"/>
      <c r="AF17" s="55"/>
      <c r="AG17" s="56"/>
      <c r="AH17" s="55"/>
      <c r="AI17" s="56"/>
      <c r="AJ17" s="55"/>
      <c r="AK17" s="56"/>
      <c r="AL17" s="56"/>
    </row>
    <row r="18" spans="1:38" s="54" customFormat="1" ht="30" customHeight="1">
      <c r="A18" s="104" t="s">
        <v>255</v>
      </c>
      <c r="B18" s="104"/>
      <c r="C18" s="140">
        <v>0</v>
      </c>
      <c r="D18" s="275"/>
      <c r="E18" s="140">
        <v>0</v>
      </c>
      <c r="F18" s="276"/>
      <c r="G18" s="140">
        <f>'درآمد ناشی از فروش'!I9</f>
        <v>0</v>
      </c>
      <c r="H18" s="276"/>
      <c r="I18" s="140">
        <f t="shared" si="1"/>
        <v>0</v>
      </c>
      <c r="J18" s="201"/>
      <c r="K18" s="296">
        <f>I18/درآمد!F11</f>
        <v>0</v>
      </c>
      <c r="L18" s="201"/>
      <c r="M18" s="281">
        <v>0</v>
      </c>
      <c r="N18" s="275"/>
      <c r="O18" s="259">
        <v>0</v>
      </c>
      <c r="P18" s="276"/>
      <c r="Q18" s="140">
        <f>'درآمد ناشی از فروش'!Q9</f>
        <v>70959710</v>
      </c>
      <c r="R18" s="276"/>
      <c r="S18" s="140">
        <f t="shared" si="0"/>
        <v>70959710</v>
      </c>
      <c r="T18" s="140"/>
      <c r="U18" s="283">
        <f>S18/درآمد!F8</f>
        <v>4.1930506861713809E-4</v>
      </c>
      <c r="V18" s="272"/>
      <c r="W18" s="277"/>
      <c r="X18" s="278"/>
      <c r="Y18" s="279"/>
      <c r="Z18" s="55"/>
      <c r="AA18" s="56"/>
      <c r="AB18" s="55"/>
      <c r="AC18" s="53"/>
      <c r="AD18" s="55"/>
      <c r="AE18" s="56"/>
      <c r="AF18" s="55"/>
      <c r="AG18" s="56"/>
      <c r="AH18" s="55"/>
      <c r="AI18" s="56"/>
      <c r="AJ18" s="55"/>
      <c r="AK18" s="56"/>
      <c r="AL18" s="56"/>
    </row>
    <row r="19" spans="1:38" s="54" customFormat="1" ht="30" customHeight="1">
      <c r="A19" s="104" t="s">
        <v>263</v>
      </c>
      <c r="B19" s="104"/>
      <c r="C19" s="140">
        <v>0</v>
      </c>
      <c r="D19" s="275"/>
      <c r="E19" s="140">
        <v>0</v>
      </c>
      <c r="F19" s="276"/>
      <c r="G19" s="140">
        <f>'درآمد ناشی از فروش'!I13</f>
        <v>0</v>
      </c>
      <c r="H19" s="276"/>
      <c r="I19" s="140">
        <f t="shared" si="1"/>
        <v>0</v>
      </c>
      <c r="J19" s="201"/>
      <c r="K19" s="296">
        <f>I19/درآمد!F11</f>
        <v>0</v>
      </c>
      <c r="L19" s="201"/>
      <c r="M19" s="281">
        <v>0</v>
      </c>
      <c r="N19" s="275"/>
      <c r="O19" s="259">
        <v>0</v>
      </c>
      <c r="P19" s="276"/>
      <c r="Q19" s="140">
        <f>'درآمد ناشی از فروش'!Q13</f>
        <v>34632</v>
      </c>
      <c r="R19" s="276"/>
      <c r="S19" s="140">
        <f t="shared" si="0"/>
        <v>34632</v>
      </c>
      <c r="T19" s="140"/>
      <c r="U19" s="296">
        <f>S19/درآمد!F9</f>
        <v>2.1162864464663461E-7</v>
      </c>
      <c r="V19" s="272"/>
      <c r="W19" s="277"/>
      <c r="X19" s="278"/>
      <c r="Y19" s="279"/>
      <c r="Z19" s="55"/>
      <c r="AA19" s="56"/>
      <c r="AB19" s="55"/>
      <c r="AC19" s="53"/>
      <c r="AD19" s="55"/>
      <c r="AE19" s="56"/>
      <c r="AF19" s="55"/>
      <c r="AG19" s="56"/>
      <c r="AH19" s="55"/>
      <c r="AI19" s="56"/>
      <c r="AJ19" s="55"/>
      <c r="AK19" s="56"/>
      <c r="AL19" s="56"/>
    </row>
    <row r="20" spans="1:38" s="54" customFormat="1" ht="30" customHeight="1">
      <c r="A20" s="104" t="s">
        <v>262</v>
      </c>
      <c r="B20" s="104"/>
      <c r="C20" s="140">
        <v>0</v>
      </c>
      <c r="D20" s="275"/>
      <c r="E20" s="259">
        <f>'درآمد ناشی از تغییر قیمت اوراق'!I13</f>
        <v>0</v>
      </c>
      <c r="F20" s="276"/>
      <c r="G20" s="140">
        <v>0</v>
      </c>
      <c r="H20" s="276"/>
      <c r="I20" s="259">
        <f t="shared" si="1"/>
        <v>0</v>
      </c>
      <c r="J20" s="201"/>
      <c r="K20" s="296">
        <f>I20/درآمد!F11</f>
        <v>0</v>
      </c>
      <c r="L20" s="201"/>
      <c r="M20" s="281">
        <v>0</v>
      </c>
      <c r="N20" s="275"/>
      <c r="O20" s="259">
        <f>'درآمد ناشی از تغییر قیمت اوراق'!Q13</f>
        <v>-127887930</v>
      </c>
      <c r="P20" s="276"/>
      <c r="Q20" s="140">
        <v>0</v>
      </c>
      <c r="R20" s="276"/>
      <c r="S20" s="259">
        <f t="shared" si="0"/>
        <v>-127887930</v>
      </c>
      <c r="T20" s="140"/>
      <c r="U20" s="290">
        <f>S20/درآمد!F11</f>
        <v>-3.3623266702500722E-4</v>
      </c>
      <c r="V20" s="272"/>
      <c r="W20" s="277"/>
      <c r="X20" s="278"/>
      <c r="Y20" s="279"/>
      <c r="Z20" s="55"/>
      <c r="AA20" s="56"/>
      <c r="AB20" s="55"/>
      <c r="AC20" s="53"/>
      <c r="AD20" s="55"/>
      <c r="AE20" s="56"/>
      <c r="AF20" s="55"/>
      <c r="AG20" s="56"/>
      <c r="AH20" s="55"/>
      <c r="AI20" s="56"/>
      <c r="AJ20" s="55"/>
      <c r="AK20" s="56"/>
      <c r="AL20" s="56"/>
    </row>
    <row r="21" spans="1:38" s="54" customFormat="1" ht="30" customHeight="1">
      <c r="A21" s="104" t="s">
        <v>261</v>
      </c>
      <c r="B21" s="104"/>
      <c r="C21" s="140">
        <f>'درآمد سود سهام'!M7</f>
        <v>0</v>
      </c>
      <c r="D21" s="275"/>
      <c r="E21" s="259">
        <v>0</v>
      </c>
      <c r="F21" s="276"/>
      <c r="G21" s="140">
        <f>'درآمد ناشی از فروش'!I11</f>
        <v>0</v>
      </c>
      <c r="H21" s="276"/>
      <c r="I21" s="259">
        <f t="shared" si="1"/>
        <v>0</v>
      </c>
      <c r="J21" s="201"/>
      <c r="K21" s="296">
        <f>I21/درآمد!F11</f>
        <v>0</v>
      </c>
      <c r="L21" s="201"/>
      <c r="M21" s="281">
        <f>'درآمد سود سهام'!S7</f>
        <v>106886</v>
      </c>
      <c r="N21" s="275"/>
      <c r="O21" s="259">
        <v>0</v>
      </c>
      <c r="P21" s="276"/>
      <c r="Q21" s="140">
        <f>'درآمد ناشی از فروش'!Q11</f>
        <v>335100</v>
      </c>
      <c r="R21" s="276"/>
      <c r="S21" s="140">
        <f t="shared" si="0"/>
        <v>441986</v>
      </c>
      <c r="T21" s="140"/>
      <c r="U21" s="296">
        <f>S21/درآمد!F11</f>
        <v>1.1620340681698017E-6</v>
      </c>
      <c r="V21" s="272"/>
      <c r="W21" s="277"/>
      <c r="X21" s="278"/>
      <c r="Y21" s="279"/>
      <c r="Z21" s="55"/>
      <c r="AA21" s="56"/>
      <c r="AB21" s="55"/>
      <c r="AC21" s="53"/>
      <c r="AD21" s="55"/>
      <c r="AE21" s="56"/>
      <c r="AF21" s="55"/>
      <c r="AG21" s="56"/>
      <c r="AH21" s="55"/>
      <c r="AI21" s="56"/>
      <c r="AJ21" s="55"/>
      <c r="AK21" s="56"/>
      <c r="AL21" s="56"/>
    </row>
    <row r="22" spans="1:38" s="54" customFormat="1" ht="30" customHeight="1">
      <c r="A22" s="104" t="s">
        <v>256</v>
      </c>
      <c r="B22" s="58"/>
      <c r="C22" s="140">
        <v>0</v>
      </c>
      <c r="D22" s="275"/>
      <c r="E22" s="140">
        <v>0</v>
      </c>
      <c r="F22" s="276"/>
      <c r="G22" s="140">
        <f>'درآمد ناشی از فروش'!I12</f>
        <v>0</v>
      </c>
      <c r="H22" s="276"/>
      <c r="I22" s="140">
        <f t="shared" si="1"/>
        <v>0</v>
      </c>
      <c r="J22" s="201"/>
      <c r="K22" s="296">
        <f>I22/درآمد!F11</f>
        <v>0</v>
      </c>
      <c r="L22" s="201"/>
      <c r="M22" s="281">
        <v>0</v>
      </c>
      <c r="N22" s="275"/>
      <c r="O22" s="259">
        <v>0</v>
      </c>
      <c r="P22" s="276"/>
      <c r="Q22" s="140">
        <f>'درآمد ناشی از فروش'!Q12</f>
        <v>169747</v>
      </c>
      <c r="R22" s="276"/>
      <c r="S22" s="140">
        <f t="shared" si="0"/>
        <v>169747</v>
      </c>
      <c r="T22" s="140"/>
      <c r="U22" s="296">
        <f>S22/درآمد!F11</f>
        <v>4.4628516959727084E-7</v>
      </c>
      <c r="V22" s="272"/>
      <c r="W22" s="277"/>
      <c r="X22" s="278"/>
      <c r="Y22" s="279"/>
      <c r="Z22" s="55"/>
      <c r="AA22" s="56"/>
      <c r="AB22" s="55"/>
      <c r="AC22" s="53"/>
      <c r="AD22" s="55"/>
      <c r="AE22" s="56"/>
      <c r="AF22" s="55"/>
      <c r="AG22" s="56"/>
      <c r="AH22" s="55"/>
      <c r="AI22" s="56"/>
      <c r="AJ22" s="55"/>
      <c r="AK22" s="56"/>
      <c r="AL22" s="56"/>
    </row>
    <row r="23" spans="1:38" s="54" customFormat="1" ht="30" customHeight="1">
      <c r="A23" s="104" t="s">
        <v>220</v>
      </c>
      <c r="B23" s="58"/>
      <c r="C23" s="140">
        <v>0</v>
      </c>
      <c r="D23" s="275"/>
      <c r="E23" s="140">
        <v>0</v>
      </c>
      <c r="F23" s="276"/>
      <c r="G23" s="140">
        <f>'درآمد ناشی از فروش'!I10</f>
        <v>0</v>
      </c>
      <c r="H23" s="276"/>
      <c r="I23" s="140">
        <f>C23+E23+G23</f>
        <v>0</v>
      </c>
      <c r="J23" s="201"/>
      <c r="K23" s="296">
        <f>I23/درآمد!F11</f>
        <v>0</v>
      </c>
      <c r="L23" s="201"/>
      <c r="M23" s="281">
        <v>0</v>
      </c>
      <c r="N23" s="275"/>
      <c r="O23" s="259">
        <v>0</v>
      </c>
      <c r="P23" s="276"/>
      <c r="Q23" s="140">
        <f>'درآمد ناشی از فروش'!Q10</f>
        <v>1044771</v>
      </c>
      <c r="R23" s="276"/>
      <c r="S23" s="140">
        <f>M23+O23+Q23</f>
        <v>1044771</v>
      </c>
      <c r="T23" s="140"/>
      <c r="U23" s="296">
        <f>S23/درآمد!F11</f>
        <v>2.7468279435000928E-6</v>
      </c>
      <c r="V23" s="272"/>
      <c r="W23" s="277"/>
      <c r="X23" s="278"/>
      <c r="Y23" s="279"/>
      <c r="Z23" s="55"/>
      <c r="AA23" s="56"/>
      <c r="AB23" s="55"/>
      <c r="AC23" s="53"/>
      <c r="AD23" s="55"/>
      <c r="AE23" s="56"/>
      <c r="AF23" s="55"/>
      <c r="AG23" s="56"/>
      <c r="AH23" s="55"/>
      <c r="AI23" s="56"/>
      <c r="AJ23" s="55"/>
      <c r="AK23" s="56"/>
      <c r="AL23" s="56"/>
    </row>
    <row r="24" spans="1:38" s="54" customFormat="1" ht="30" customHeight="1">
      <c r="A24" s="104" t="s">
        <v>279</v>
      </c>
      <c r="B24" s="58"/>
      <c r="C24" s="140">
        <v>0</v>
      </c>
      <c r="D24" s="275"/>
      <c r="E24" s="140">
        <v>0</v>
      </c>
      <c r="F24" s="276"/>
      <c r="G24" s="140">
        <f>'درآمد ناشی از فروش'!I7</f>
        <v>0</v>
      </c>
      <c r="H24" s="276"/>
      <c r="I24" s="140">
        <f t="shared" si="1"/>
        <v>0</v>
      </c>
      <c r="J24" s="201"/>
      <c r="K24" s="296">
        <f>I24/درآمد!F11</f>
        <v>0</v>
      </c>
      <c r="L24" s="201"/>
      <c r="M24" s="281">
        <v>0</v>
      </c>
      <c r="N24" s="275"/>
      <c r="O24" s="259">
        <v>0</v>
      </c>
      <c r="P24" s="276"/>
      <c r="Q24" s="140">
        <f>'درآمد ناشی از فروش'!Q7</f>
        <v>86063</v>
      </c>
      <c r="R24" s="276"/>
      <c r="S24" s="140">
        <f t="shared" ref="S24:S25" si="2">M24+O24+Q24</f>
        <v>86063</v>
      </c>
      <c r="T24" s="140"/>
      <c r="U24" s="296">
        <f>S24/درآمد!F11</f>
        <v>2.2626992259686426E-7</v>
      </c>
      <c r="V24" s="272"/>
      <c r="W24" s="277"/>
      <c r="X24" s="278"/>
      <c r="Y24" s="279"/>
      <c r="Z24" s="55"/>
      <c r="AA24" s="56"/>
      <c r="AB24" s="55"/>
      <c r="AC24" s="53"/>
      <c r="AD24" s="55"/>
      <c r="AE24" s="56"/>
      <c r="AF24" s="55"/>
      <c r="AG24" s="56"/>
      <c r="AH24" s="55"/>
      <c r="AI24" s="56"/>
      <c r="AJ24" s="55"/>
      <c r="AK24" s="56"/>
      <c r="AL24" s="56"/>
    </row>
    <row r="25" spans="1:38" s="54" customFormat="1" ht="30" customHeight="1">
      <c r="A25" s="104" t="s">
        <v>280</v>
      </c>
      <c r="B25" s="58"/>
      <c r="C25" s="140">
        <v>0</v>
      </c>
      <c r="D25" s="275"/>
      <c r="E25" s="140">
        <v>0</v>
      </c>
      <c r="F25" s="276"/>
      <c r="G25" s="140">
        <f>'درآمد ناشی از فروش'!I8</f>
        <v>0</v>
      </c>
      <c r="H25" s="276"/>
      <c r="I25" s="140">
        <f t="shared" si="1"/>
        <v>0</v>
      </c>
      <c r="J25" s="201"/>
      <c r="K25" s="296">
        <f>I25/درآمد!F11</f>
        <v>0</v>
      </c>
      <c r="L25" s="201"/>
      <c r="M25" s="281">
        <v>0</v>
      </c>
      <c r="N25" s="275"/>
      <c r="O25" s="259">
        <v>0</v>
      </c>
      <c r="P25" s="276"/>
      <c r="Q25" s="140">
        <f>'درآمد ناشی از فروش'!Q8</f>
        <v>82743</v>
      </c>
      <c r="R25" s="276"/>
      <c r="S25" s="140">
        <f t="shared" si="2"/>
        <v>82743</v>
      </c>
      <c r="T25" s="140"/>
      <c r="U25" s="296">
        <f>S25/درآمد!F11</f>
        <v>2.1754124542988671E-7</v>
      </c>
      <c r="V25" s="272"/>
      <c r="W25" s="277"/>
      <c r="X25" s="278"/>
      <c r="Y25" s="279"/>
      <c r="Z25" s="55"/>
      <c r="AA25" s="56"/>
      <c r="AB25" s="55"/>
      <c r="AC25" s="53"/>
      <c r="AD25" s="55"/>
      <c r="AE25" s="56"/>
      <c r="AF25" s="55"/>
      <c r="AG25" s="56"/>
      <c r="AH25" s="55"/>
      <c r="AI25" s="56"/>
      <c r="AJ25" s="55"/>
      <c r="AK25" s="56"/>
      <c r="AL25" s="56"/>
    </row>
    <row r="26" spans="1:38" ht="30" customHeight="1" thickBot="1">
      <c r="A26" s="11" t="s">
        <v>12</v>
      </c>
      <c r="B26"/>
      <c r="C26" s="210">
        <f>SUM(C8:C25)</f>
        <v>0</v>
      </c>
      <c r="D26" s="214"/>
      <c r="E26" s="193">
        <f>SUM(E8:E25)</f>
        <v>0</v>
      </c>
      <c r="F26" s="251"/>
      <c r="G26" s="193">
        <f>SUM(G8:G25)</f>
        <v>0</v>
      </c>
      <c r="H26" s="251"/>
      <c r="I26" s="193">
        <f>SUM(I8:I25)</f>
        <v>0</v>
      </c>
      <c r="J26" s="192"/>
      <c r="K26" s="254">
        <f>SUM(K8:K25)</f>
        <v>0</v>
      </c>
      <c r="L26" s="192"/>
      <c r="M26" s="210">
        <f>SUM(M8:M25)</f>
        <v>106886</v>
      </c>
      <c r="N26" s="215">
        <f t="shared" ref="N26:U26" si="3">SUM(N8:N25)</f>
        <v>0</v>
      </c>
      <c r="O26" s="193">
        <f>SUM(O8:O25)</f>
        <v>-127887930</v>
      </c>
      <c r="P26" s="304">
        <f t="shared" si="3"/>
        <v>0</v>
      </c>
      <c r="Q26" s="226">
        <f t="shared" si="3"/>
        <v>-20263418</v>
      </c>
      <c r="R26" s="304">
        <f t="shared" si="3"/>
        <v>0</v>
      </c>
      <c r="S26" s="226">
        <f t="shared" si="3"/>
        <v>-148044462</v>
      </c>
      <c r="T26" s="305">
        <f t="shared" si="3"/>
        <v>0</v>
      </c>
      <c r="U26" s="331">
        <f t="shared" si="3"/>
        <v>-1.5213292204279753E-4</v>
      </c>
      <c r="V26" s="154">
        <v>-1.38</v>
      </c>
      <c r="W26" s="140"/>
      <c r="X26" s="141"/>
      <c r="Y26" s="56"/>
      <c r="Z26" s="55"/>
      <c r="AA26" s="56"/>
      <c r="AB26" s="55"/>
      <c r="AC26" s="53"/>
      <c r="AD26" s="55"/>
      <c r="AE26" s="56"/>
      <c r="AF26" s="55"/>
      <c r="AG26" s="56"/>
      <c r="AH26" s="55"/>
      <c r="AI26" s="56"/>
      <c r="AJ26" s="55"/>
      <c r="AK26" s="372"/>
      <c r="AL26" s="372"/>
    </row>
    <row r="27" spans="1:38" ht="30" customHeight="1" thickTop="1">
      <c r="Q27" s="250"/>
      <c r="W27" s="140"/>
      <c r="X27" s="141"/>
      <c r="Y27" s="56"/>
      <c r="Z27" s="55"/>
      <c r="AA27" s="56"/>
      <c r="AB27" s="55"/>
      <c r="AC27" s="372"/>
      <c r="AD27" s="372"/>
      <c r="AE27" s="56"/>
      <c r="AF27" s="55"/>
      <c r="AG27" s="56"/>
      <c r="AH27" s="55"/>
      <c r="AI27" s="56"/>
      <c r="AJ27" s="55"/>
      <c r="AK27" s="372"/>
      <c r="AL27" s="372"/>
    </row>
    <row r="28" spans="1:38" ht="30" customHeight="1">
      <c r="W28" s="140"/>
      <c r="X28" s="141"/>
      <c r="Y28" s="56"/>
      <c r="Z28" s="55"/>
      <c r="AA28" s="56"/>
      <c r="AB28" s="55"/>
      <c r="AC28" s="372"/>
      <c r="AD28" s="372"/>
      <c r="AE28" s="56"/>
      <c r="AF28" s="55"/>
      <c r="AG28" s="56"/>
      <c r="AH28" s="55"/>
      <c r="AI28" s="56"/>
      <c r="AJ28" s="55"/>
      <c r="AK28" s="372"/>
      <c r="AL28" s="372"/>
    </row>
    <row r="29" spans="1:38" ht="30" customHeight="1">
      <c r="W29" s="140"/>
      <c r="X29" s="141"/>
      <c r="Y29" s="56"/>
      <c r="Z29" s="55"/>
      <c r="AA29" s="56"/>
      <c r="AB29" s="55"/>
      <c r="AC29" s="53"/>
      <c r="AD29" s="55"/>
      <c r="AE29" s="56"/>
      <c r="AF29" s="55"/>
      <c r="AG29" s="56"/>
      <c r="AH29" s="55"/>
      <c r="AI29" s="56"/>
      <c r="AJ29" s="55"/>
      <c r="AK29" s="372"/>
      <c r="AL29" s="372"/>
    </row>
    <row r="30" spans="1:38" ht="30" customHeight="1">
      <c r="W30" s="140"/>
      <c r="X30" s="141"/>
      <c r="Y30" s="56"/>
      <c r="Z30" s="55"/>
      <c r="AA30" s="56"/>
      <c r="AB30" s="55"/>
      <c r="AC30" s="53"/>
      <c r="AD30" s="55"/>
      <c r="AE30" s="56"/>
      <c r="AF30" s="55"/>
      <c r="AG30" s="56"/>
      <c r="AH30" s="55"/>
      <c r="AI30" s="56"/>
      <c r="AJ30" s="55"/>
      <c r="AK30" s="372"/>
      <c r="AL30" s="372"/>
    </row>
    <row r="31" spans="1:38" ht="30" customHeight="1">
      <c r="W31" s="140"/>
      <c r="X31" s="141"/>
      <c r="Y31" s="56"/>
      <c r="Z31" s="55"/>
      <c r="AA31" s="56"/>
      <c r="AB31" s="55"/>
      <c r="AC31" s="57"/>
      <c r="AD31" s="55"/>
      <c r="AE31" s="56"/>
      <c r="AF31" s="55"/>
      <c r="AG31" s="56"/>
      <c r="AH31" s="55"/>
      <c r="AI31" s="56"/>
      <c r="AJ31" s="55"/>
      <c r="AK31" s="373"/>
      <c r="AL31" s="373"/>
    </row>
    <row r="32" spans="1:38" ht="30" customHeight="1">
      <c r="W32" s="70"/>
      <c r="X32" s="142"/>
      <c r="Y32" s="70"/>
      <c r="Z32" s="58"/>
      <c r="AA32" s="70"/>
      <c r="AB32" s="58"/>
      <c r="AC32" s="70"/>
      <c r="AD32" s="58"/>
      <c r="AE32" s="70"/>
      <c r="AF32" s="58"/>
      <c r="AG32" s="70"/>
      <c r="AH32" s="58"/>
      <c r="AI32" s="70"/>
      <c r="AJ32" s="58"/>
      <c r="AK32" s="374"/>
      <c r="AL32" s="374"/>
    </row>
  </sheetData>
  <mergeCells count="29">
    <mergeCell ref="I6:K6"/>
    <mergeCell ref="S6:U6"/>
    <mergeCell ref="A1:U1"/>
    <mergeCell ref="A2:U2"/>
    <mergeCell ref="A3:U3"/>
    <mergeCell ref="C5:K5"/>
    <mergeCell ref="M5:U5"/>
    <mergeCell ref="A4:U4"/>
    <mergeCell ref="O6:O7"/>
    <mergeCell ref="Q6:Q7"/>
    <mergeCell ref="G6:G7"/>
    <mergeCell ref="E6:E7"/>
    <mergeCell ref="C6:C7"/>
    <mergeCell ref="AE8:AL8"/>
    <mergeCell ref="AK9:AL9"/>
    <mergeCell ref="AK10:AL10"/>
    <mergeCell ref="AK11:AL11"/>
    <mergeCell ref="AK12:AL12"/>
    <mergeCell ref="AK30:AL30"/>
    <mergeCell ref="AK31:AL31"/>
    <mergeCell ref="AK32:AL32"/>
    <mergeCell ref="AK26:AL26"/>
    <mergeCell ref="AK13:AL13"/>
    <mergeCell ref="AK14:AL14"/>
    <mergeCell ref="AC28:AD28"/>
    <mergeCell ref="AK28:AL28"/>
    <mergeCell ref="AC27:AD27"/>
    <mergeCell ref="AK27:AL27"/>
    <mergeCell ref="AK29:AL29"/>
  </mergeCells>
  <pageMargins left="0.39" right="0.39" top="0.39" bottom="0.39" header="0" footer="0"/>
  <pageSetup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31869B"/>
    <pageSetUpPr fitToPage="1"/>
  </sheetPr>
  <dimension ref="A1:X33"/>
  <sheetViews>
    <sheetView rightToLeft="1" view="pageBreakPreview" zoomScaleNormal="100" zoomScaleSheetLayoutView="100" workbookViewId="0">
      <selection activeCell="W1" sqref="W1"/>
    </sheetView>
  </sheetViews>
  <sheetFormatPr defaultRowHeight="30" customHeight="1"/>
  <cols>
    <col min="1" max="1" width="37.140625" style="54" bestFit="1" customWidth="1"/>
    <col min="2" max="2" width="1.28515625" style="54" customWidth="1"/>
    <col min="3" max="3" width="16.5703125" style="54" customWidth="1"/>
    <col min="4" max="4" width="0.7109375" style="54" customWidth="1"/>
    <col min="5" max="5" width="17.7109375" style="246" customWidth="1"/>
    <col min="6" max="6" width="1.28515625" style="171" customWidth="1"/>
    <col min="7" max="7" width="17" style="243" customWidth="1"/>
    <col min="8" max="8" width="1.28515625" style="243" customWidth="1"/>
    <col min="9" max="9" width="22.28515625" style="243" bestFit="1" customWidth="1"/>
    <col min="10" max="10" width="1.28515625" style="54" customWidth="1"/>
    <col min="11" max="11" width="12.28515625" style="292" customWidth="1"/>
    <col min="12" max="12" width="0.7109375" style="292" customWidth="1"/>
    <col min="13" max="13" width="15.85546875" style="292" customWidth="1"/>
    <col min="14" max="14" width="0.7109375" style="54" customWidth="1"/>
    <col min="15" max="15" width="18.5703125" style="230" bestFit="1" customWidth="1"/>
    <col min="16" max="16" width="1.28515625" style="230" customWidth="1"/>
    <col min="17" max="17" width="17.5703125" style="230" bestFit="1" customWidth="1"/>
    <col min="18" max="18" width="1.28515625" style="230" customWidth="1"/>
    <col min="19" max="19" width="18.7109375" style="230" bestFit="1" customWidth="1"/>
    <col min="20" max="20" width="0.5703125" style="54" customWidth="1"/>
    <col min="21" max="21" width="16.85546875" style="287" customWidth="1"/>
    <col min="22" max="22" width="0.28515625" style="54" customWidth="1"/>
    <col min="23" max="23" width="24.85546875" style="96" bestFit="1" customWidth="1"/>
    <col min="24" max="24" width="18.7109375" style="262" customWidth="1"/>
    <col min="25" max="16384" width="9.140625" style="54"/>
  </cols>
  <sheetData>
    <row r="1" spans="1:24" ht="30" customHeight="1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</row>
    <row r="2" spans="1:24" ht="30" customHeight="1">
      <c r="A2" s="376" t="s">
        <v>83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</row>
    <row r="3" spans="1:24" ht="30" customHeight="1">
      <c r="A3" s="376" t="s">
        <v>325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  <c r="U3" s="376"/>
    </row>
    <row r="4" spans="1:24" s="87" customFormat="1" ht="30" customHeight="1">
      <c r="A4" s="386" t="s">
        <v>152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W4" s="263"/>
      <c r="X4" s="264"/>
    </row>
    <row r="5" spans="1:24" ht="24" customHeight="1">
      <c r="E5" s="344" t="s">
        <v>94</v>
      </c>
      <c r="F5" s="344"/>
      <c r="G5" s="344"/>
      <c r="H5" s="344"/>
      <c r="I5" s="344"/>
      <c r="J5" s="344"/>
      <c r="K5" s="344"/>
      <c r="L5" s="159"/>
      <c r="M5" s="159"/>
      <c r="O5" s="351" t="str">
        <f>'درآمد سرمایه گذاری در سهام'!$M$5</f>
        <v>از ابتدای سال مالی تا پایان ماه</v>
      </c>
      <c r="P5" s="351"/>
      <c r="Q5" s="351"/>
      <c r="R5" s="351"/>
      <c r="S5" s="351"/>
      <c r="T5" s="351"/>
      <c r="U5" s="351"/>
    </row>
    <row r="6" spans="1:24" ht="24" customHeight="1">
      <c r="C6" s="389" t="s">
        <v>324</v>
      </c>
      <c r="D6" s="324"/>
      <c r="E6" s="387" t="s">
        <v>97</v>
      </c>
      <c r="F6" s="209"/>
      <c r="G6" s="380" t="s">
        <v>98</v>
      </c>
      <c r="H6" s="242"/>
      <c r="I6" s="353" t="s">
        <v>12</v>
      </c>
      <c r="J6" s="353"/>
      <c r="K6" s="353"/>
      <c r="L6" s="159"/>
      <c r="M6" s="391" t="s">
        <v>324</v>
      </c>
      <c r="N6" s="324"/>
      <c r="O6" s="380" t="s">
        <v>97</v>
      </c>
      <c r="P6" s="247"/>
      <c r="Q6" s="380" t="s">
        <v>98</v>
      </c>
      <c r="R6" s="247"/>
      <c r="S6" s="353" t="s">
        <v>12</v>
      </c>
      <c r="T6" s="353"/>
      <c r="U6" s="353"/>
    </row>
    <row r="7" spans="1:24" ht="38.25" customHeight="1">
      <c r="A7" s="60" t="s">
        <v>26</v>
      </c>
      <c r="C7" s="390"/>
      <c r="E7" s="388"/>
      <c r="G7" s="381"/>
      <c r="I7" s="244" t="s">
        <v>70</v>
      </c>
      <c r="J7" s="79"/>
      <c r="K7" s="288" t="s">
        <v>86</v>
      </c>
      <c r="L7" s="325"/>
      <c r="M7" s="392"/>
      <c r="O7" s="381"/>
      <c r="Q7" s="381"/>
      <c r="S7" s="244" t="s">
        <v>70</v>
      </c>
      <c r="T7" s="79"/>
      <c r="U7" s="286" t="s">
        <v>86</v>
      </c>
    </row>
    <row r="8" spans="1:24" ht="30" customHeight="1">
      <c r="A8" s="350" t="s">
        <v>259</v>
      </c>
      <c r="B8" s="350"/>
      <c r="C8" s="256">
        <v>0</v>
      </c>
      <c r="D8" s="256"/>
      <c r="E8" s="265">
        <v>0</v>
      </c>
      <c r="F8" s="266"/>
      <c r="G8" s="265">
        <f>'درآمد ناشی از فروش'!I17</f>
        <v>0</v>
      </c>
      <c r="H8" s="265"/>
      <c r="I8" s="265">
        <f t="shared" ref="I8:I11" si="0">C8+E8+G8</f>
        <v>0</v>
      </c>
      <c r="J8" s="267"/>
      <c r="K8" s="289">
        <f>I8/درآمد!F11</f>
        <v>0</v>
      </c>
      <c r="L8" s="306"/>
      <c r="M8" s="265">
        <v>0</v>
      </c>
      <c r="N8" s="269"/>
      <c r="O8" s="270">
        <v>0</v>
      </c>
      <c r="P8" s="266"/>
      <c r="Q8" s="265">
        <f>'درآمد ناشی از فروش'!Q17</f>
        <v>3726336411</v>
      </c>
      <c r="R8" s="265"/>
      <c r="S8" s="265">
        <f t="shared" ref="S8:S11" si="1">M8+O8+Q8</f>
        <v>3726336411</v>
      </c>
      <c r="T8" s="269"/>
      <c r="U8" s="298">
        <f>S8/درآمد!F11</f>
        <v>9.79698420095566E-3</v>
      </c>
      <c r="V8" s="269">
        <v>0</v>
      </c>
      <c r="X8" s="271"/>
    </row>
    <row r="9" spans="1:24" ht="30" customHeight="1">
      <c r="A9" s="350" t="s">
        <v>250</v>
      </c>
      <c r="B9" s="350"/>
      <c r="C9" s="256">
        <v>0</v>
      </c>
      <c r="D9" s="256"/>
      <c r="E9" s="265">
        <f>'درآمد ناشی از تغییر قیمت اوراق'!I14</f>
        <v>3363652151</v>
      </c>
      <c r="F9" s="266"/>
      <c r="G9" s="265">
        <f>'درآمد ناشی از فروش'!I15</f>
        <v>0</v>
      </c>
      <c r="H9" s="265"/>
      <c r="I9" s="265">
        <f t="shared" si="0"/>
        <v>3363652151</v>
      </c>
      <c r="J9" s="267"/>
      <c r="K9" s="289">
        <f>I9/درآمد!F11</f>
        <v>8.8434438940026023E-3</v>
      </c>
      <c r="L9" s="306"/>
      <c r="M9" s="265">
        <v>0</v>
      </c>
      <c r="N9" s="269"/>
      <c r="O9" s="265">
        <f>'درآمد ناشی از تغییر قیمت اوراق'!Q14</f>
        <v>-12167454047</v>
      </c>
      <c r="P9" s="266"/>
      <c r="Q9" s="265">
        <f>'درآمد ناشی از فروش'!Q15</f>
        <v>-2426308549</v>
      </c>
      <c r="R9" s="265"/>
      <c r="S9" s="265">
        <f t="shared" si="1"/>
        <v>-14593762596</v>
      </c>
      <c r="T9" s="269"/>
      <c r="U9" s="306">
        <f>S9/درآمد!F11</f>
        <v>-3.8368747696384424E-2</v>
      </c>
      <c r="V9" s="269">
        <v>0.02</v>
      </c>
      <c r="X9" s="271"/>
    </row>
    <row r="10" spans="1:24" ht="30" customHeight="1">
      <c r="A10" s="350" t="s">
        <v>249</v>
      </c>
      <c r="B10" s="350"/>
      <c r="C10" s="256">
        <v>0</v>
      </c>
      <c r="D10" s="256"/>
      <c r="E10" s="265">
        <f>'درآمد ناشی از تغییر قیمت اوراق'!I7</f>
        <v>-1197157469</v>
      </c>
      <c r="F10" s="266"/>
      <c r="G10" s="265">
        <f>'درآمد ناشی از فروش'!I16</f>
        <v>0</v>
      </c>
      <c r="H10" s="265"/>
      <c r="I10" s="265">
        <f t="shared" si="0"/>
        <v>-1197157469</v>
      </c>
      <c r="J10" s="267"/>
      <c r="K10" s="306">
        <f>I10/درآمد!F11</f>
        <v>-3.1474702002822108E-3</v>
      </c>
      <c r="L10" s="306"/>
      <c r="M10" s="265">
        <v>0</v>
      </c>
      <c r="N10" s="269"/>
      <c r="O10" s="265">
        <f>'درآمد ناشی از تغییر قیمت اوراق'!Q7</f>
        <v>-688210811</v>
      </c>
      <c r="P10" s="266"/>
      <c r="Q10" s="265">
        <f>'درآمد ناشی از فروش'!Q16</f>
        <v>-32186115</v>
      </c>
      <c r="R10" s="265"/>
      <c r="S10" s="265">
        <f t="shared" si="1"/>
        <v>-720396926</v>
      </c>
      <c r="T10" s="269"/>
      <c r="U10" s="306">
        <f>S10/درآمد!F11</f>
        <v>-1.8940096985352469E-3</v>
      </c>
      <c r="V10" s="269">
        <v>-0.04</v>
      </c>
      <c r="X10" s="271"/>
    </row>
    <row r="11" spans="1:24" ht="30" customHeight="1">
      <c r="A11" s="350" t="s">
        <v>203</v>
      </c>
      <c r="B11" s="350"/>
      <c r="C11" s="256">
        <v>0</v>
      </c>
      <c r="D11" s="256"/>
      <c r="E11" s="265">
        <f>'درآمد ناشی از تغییر قیمت اوراق'!I11</f>
        <v>221736375</v>
      </c>
      <c r="F11" s="266"/>
      <c r="G11" s="265">
        <v>0</v>
      </c>
      <c r="H11" s="265"/>
      <c r="I11" s="265">
        <f t="shared" si="0"/>
        <v>221736375</v>
      </c>
      <c r="J11" s="267"/>
      <c r="K11" s="289">
        <f>I11/درآمد!F11</f>
        <v>5.8297145588881709E-4</v>
      </c>
      <c r="L11" s="306"/>
      <c r="M11" s="265">
        <v>0</v>
      </c>
      <c r="N11" s="269"/>
      <c r="O11" s="265">
        <f>'درآمد ناشی از تغییر قیمت اوراق'!Q11</f>
        <v>-280866075</v>
      </c>
      <c r="P11" s="266"/>
      <c r="Q11" s="265">
        <v>0</v>
      </c>
      <c r="R11" s="265"/>
      <c r="S11" s="265">
        <f t="shared" si="1"/>
        <v>-280866075</v>
      </c>
      <c r="T11" s="269"/>
      <c r="U11" s="306">
        <f>S11/درآمد!F11</f>
        <v>-7.3843051079250171E-4</v>
      </c>
      <c r="V11" s="269">
        <v>0.72</v>
      </c>
      <c r="X11" s="271"/>
    </row>
    <row r="12" spans="1:24" ht="30" customHeight="1">
      <c r="A12" s="350" t="s">
        <v>204</v>
      </c>
      <c r="B12" s="350"/>
      <c r="C12" s="256">
        <v>0</v>
      </c>
      <c r="D12" s="256"/>
      <c r="E12" s="265">
        <v>0</v>
      </c>
      <c r="F12" s="266"/>
      <c r="G12" s="265">
        <f>'درآمد ناشی از فروش'!I24</f>
        <v>0</v>
      </c>
      <c r="H12" s="265"/>
      <c r="I12" s="265">
        <f>C12+E12+G12</f>
        <v>0</v>
      </c>
      <c r="J12" s="267"/>
      <c r="K12" s="289">
        <f>I12/درآمد!F11</f>
        <v>0</v>
      </c>
      <c r="L12" s="306"/>
      <c r="M12" s="265">
        <v>327600000</v>
      </c>
      <c r="N12" s="269"/>
      <c r="O12" s="265">
        <v>0</v>
      </c>
      <c r="P12" s="266"/>
      <c r="Q12" s="265">
        <f>'درآمد ناشی از فروش'!Q24</f>
        <v>5101904131</v>
      </c>
      <c r="R12" s="265"/>
      <c r="S12" s="265">
        <f>M12+O12+Q12</f>
        <v>5429504131</v>
      </c>
      <c r="T12" s="269"/>
      <c r="U12" s="293">
        <f>S12/درآمد!F11</f>
        <v>1.4274815884418679E-2</v>
      </c>
      <c r="V12" s="269">
        <v>0.06</v>
      </c>
      <c r="X12" s="271"/>
    </row>
    <row r="13" spans="1:24" ht="30" customHeight="1">
      <c r="A13" s="350" t="s">
        <v>205</v>
      </c>
      <c r="B13" s="350"/>
      <c r="C13" s="256">
        <v>0</v>
      </c>
      <c r="D13" s="256"/>
      <c r="E13" s="265">
        <v>0</v>
      </c>
      <c r="F13" s="266"/>
      <c r="G13" s="265">
        <f>'درآمد ناشی از فروش'!I28</f>
        <v>0</v>
      </c>
      <c r="H13" s="265"/>
      <c r="I13" s="265">
        <f t="shared" ref="I13:I31" si="2">C13+E13+G13</f>
        <v>0</v>
      </c>
      <c r="J13" s="267"/>
      <c r="K13" s="289">
        <f>I13/درآمد!F11</f>
        <v>0</v>
      </c>
      <c r="L13" s="289"/>
      <c r="M13" s="265">
        <v>0</v>
      </c>
      <c r="N13" s="269"/>
      <c r="O13" s="265">
        <v>0</v>
      </c>
      <c r="P13" s="266"/>
      <c r="Q13" s="265">
        <f>'درآمد ناشی از فروش'!Q28</f>
        <v>12915274842</v>
      </c>
      <c r="R13" s="265"/>
      <c r="S13" s="265">
        <f t="shared" ref="S13:S31" si="3">M13+O13+Q13</f>
        <v>12915274842</v>
      </c>
      <c r="T13" s="269"/>
      <c r="U13" s="293">
        <f>S13/درآمد!F11</f>
        <v>3.3955802595965374E-2</v>
      </c>
      <c r="V13" s="269">
        <v>0.18</v>
      </c>
      <c r="X13" s="271"/>
    </row>
    <row r="14" spans="1:24" ht="30" customHeight="1">
      <c r="A14" s="350" t="s">
        <v>248</v>
      </c>
      <c r="B14" s="350"/>
      <c r="C14" s="256">
        <v>0</v>
      </c>
      <c r="D14" s="256"/>
      <c r="E14" s="265">
        <v>0</v>
      </c>
      <c r="F14" s="266"/>
      <c r="G14" s="265">
        <f>'درآمد ناشی از فروش'!I14</f>
        <v>0</v>
      </c>
      <c r="H14" s="265"/>
      <c r="I14" s="265">
        <f t="shared" si="2"/>
        <v>0</v>
      </c>
      <c r="J14" s="267"/>
      <c r="K14" s="289">
        <f>I14/درآمد!F11</f>
        <v>0</v>
      </c>
      <c r="L14" s="306"/>
      <c r="M14" s="265">
        <v>0</v>
      </c>
      <c r="N14" s="269"/>
      <c r="O14" s="265">
        <v>0</v>
      </c>
      <c r="P14" s="266"/>
      <c r="Q14" s="265">
        <f>'درآمد ناشی از فروش'!Q14</f>
        <v>-3899983709</v>
      </c>
      <c r="R14" s="265"/>
      <c r="S14" s="265">
        <f t="shared" si="3"/>
        <v>-3899983709</v>
      </c>
      <c r="T14" s="269"/>
      <c r="U14" s="306">
        <f>S14/درآمد!F11</f>
        <v>-1.025352372058215E-2</v>
      </c>
      <c r="V14" s="269">
        <v>1.5</v>
      </c>
      <c r="X14" s="271"/>
    </row>
    <row r="15" spans="1:24" ht="30" customHeight="1">
      <c r="A15" s="350" t="s">
        <v>247</v>
      </c>
      <c r="B15" s="350"/>
      <c r="C15" s="256">
        <v>0</v>
      </c>
      <c r="D15" s="256"/>
      <c r="E15" s="265">
        <f>'درآمد ناشی از تغییر قیمت اوراق'!I8</f>
        <v>705720960</v>
      </c>
      <c r="F15" s="266"/>
      <c r="G15" s="265">
        <v>0</v>
      </c>
      <c r="H15" s="265"/>
      <c r="I15" s="265">
        <f t="shared" si="2"/>
        <v>705720960</v>
      </c>
      <c r="J15" s="267"/>
      <c r="K15" s="289">
        <f>I15/درآمد!F11</f>
        <v>1.8554248282558676E-3</v>
      </c>
      <c r="L15" s="306"/>
      <c r="M15" s="265">
        <v>0</v>
      </c>
      <c r="N15" s="269"/>
      <c r="O15" s="265">
        <f>'درآمد ناشی از تغییر قیمت اوراق'!Q8</f>
        <v>644353920</v>
      </c>
      <c r="P15" s="266"/>
      <c r="Q15" s="265">
        <v>0</v>
      </c>
      <c r="R15" s="265"/>
      <c r="S15" s="265">
        <f t="shared" si="3"/>
        <v>644353920</v>
      </c>
      <c r="T15" s="269"/>
      <c r="U15" s="293">
        <f>S15/درآمد!F11</f>
        <v>1.694083538842314E-3</v>
      </c>
      <c r="V15" s="269">
        <v>0</v>
      </c>
      <c r="X15" s="271"/>
    </row>
    <row r="16" spans="1:24" ht="30" customHeight="1">
      <c r="A16" s="350" t="s">
        <v>246</v>
      </c>
      <c r="B16" s="350"/>
      <c r="C16" s="256">
        <v>0</v>
      </c>
      <c r="D16" s="256"/>
      <c r="E16" s="265">
        <f>'درآمد ناشی از تغییر قیمت اوراق'!I16</f>
        <v>2464312013</v>
      </c>
      <c r="F16" s="266"/>
      <c r="G16" s="265">
        <f>'درآمد ناشی از فروش'!I29</f>
        <v>1057072642</v>
      </c>
      <c r="H16" s="265"/>
      <c r="I16" s="265">
        <f t="shared" si="2"/>
        <v>3521384655</v>
      </c>
      <c r="J16" s="267"/>
      <c r="K16" s="289">
        <f>I16/درآمد!F11</f>
        <v>9.2581415163384452E-3</v>
      </c>
      <c r="L16" s="289"/>
      <c r="M16" s="265">
        <v>0</v>
      </c>
      <c r="N16" s="269"/>
      <c r="O16" s="270">
        <f>'درآمد ناشی از تغییر قیمت اوراق'!Q16</f>
        <v>6385666147</v>
      </c>
      <c r="P16" s="266"/>
      <c r="Q16" s="265">
        <f>'درآمد ناشی از فروش'!Q29</f>
        <v>4210006634</v>
      </c>
      <c r="R16" s="265"/>
      <c r="S16" s="265">
        <f t="shared" si="3"/>
        <v>10595672781</v>
      </c>
      <c r="T16" s="269"/>
      <c r="U16" s="293">
        <f>S16/درآمد!F11</f>
        <v>2.7857291286831409E-2</v>
      </c>
      <c r="V16" s="269">
        <v>7.0000000000000007E-2</v>
      </c>
      <c r="X16" s="271"/>
    </row>
    <row r="17" spans="1:24" ht="30" customHeight="1">
      <c r="A17" s="350" t="s">
        <v>219</v>
      </c>
      <c r="B17" s="350"/>
      <c r="C17" s="256">
        <v>0</v>
      </c>
      <c r="D17" s="256"/>
      <c r="E17" s="265">
        <f>'درآمد ناشی از تغییر قیمت اوراق'!I10</f>
        <v>4057836757</v>
      </c>
      <c r="F17" s="266"/>
      <c r="G17" s="265">
        <f>'درآمد ناشی از فروش'!I20</f>
        <v>0</v>
      </c>
      <c r="H17" s="265"/>
      <c r="I17" s="265">
        <f t="shared" si="2"/>
        <v>4057836757</v>
      </c>
      <c r="J17" s="267"/>
      <c r="K17" s="289">
        <f>I17/درآمد!F11</f>
        <v>1.0668538267514504E-2</v>
      </c>
      <c r="L17" s="289"/>
      <c r="M17" s="265">
        <v>0</v>
      </c>
      <c r="N17" s="269"/>
      <c r="O17" s="270">
        <f>'درآمد ناشی از تغییر قیمت اوراق'!Q10</f>
        <v>22980864114</v>
      </c>
      <c r="P17" s="266"/>
      <c r="Q17" s="265">
        <f>'درآمد ناشی از فروش'!Q20</f>
        <v>11822385806</v>
      </c>
      <c r="R17" s="265"/>
      <c r="S17" s="265">
        <f t="shared" si="3"/>
        <v>34803249920</v>
      </c>
      <c r="T17" s="269"/>
      <c r="U17" s="293">
        <f>S17/درآمد!F11</f>
        <v>9.1501907504011271E-2</v>
      </c>
      <c r="V17" s="269">
        <v>0.06</v>
      </c>
      <c r="X17" s="271"/>
    </row>
    <row r="18" spans="1:24" ht="30" customHeight="1">
      <c r="A18" s="350" t="s">
        <v>245</v>
      </c>
      <c r="B18" s="350"/>
      <c r="C18" s="256">
        <v>0</v>
      </c>
      <c r="D18" s="256"/>
      <c r="E18" s="265">
        <v>0</v>
      </c>
      <c r="F18" s="266"/>
      <c r="G18" s="265">
        <f>'درآمد ناشی از فروش'!I30</f>
        <v>0</v>
      </c>
      <c r="H18" s="265"/>
      <c r="I18" s="265">
        <f t="shared" si="2"/>
        <v>0</v>
      </c>
      <c r="J18" s="267"/>
      <c r="K18" s="289">
        <f>I18/درآمد!F11</f>
        <v>0</v>
      </c>
      <c r="L18" s="289"/>
      <c r="M18" s="265">
        <v>0</v>
      </c>
      <c r="N18" s="269"/>
      <c r="O18" s="265">
        <v>0</v>
      </c>
      <c r="P18" s="266"/>
      <c r="Q18" s="265">
        <f>'درآمد ناشی از فروش'!Q30</f>
        <v>4443139</v>
      </c>
      <c r="R18" s="265"/>
      <c r="S18" s="265">
        <f t="shared" si="3"/>
        <v>4443139</v>
      </c>
      <c r="T18" s="269"/>
      <c r="U18" s="289">
        <f>S18/درآمد!F11</f>
        <v>1.1681543957532375E-5</v>
      </c>
      <c r="V18" s="269">
        <v>0.41</v>
      </c>
      <c r="X18" s="271"/>
    </row>
    <row r="19" spans="1:24" ht="30" customHeight="1">
      <c r="A19" s="350" t="s">
        <v>244</v>
      </c>
      <c r="B19" s="350"/>
      <c r="C19" s="256">
        <v>0</v>
      </c>
      <c r="D19" s="256"/>
      <c r="E19" s="265">
        <f>'درآمد ناشی از تغییر قیمت اوراق'!I19</f>
        <v>150299108</v>
      </c>
      <c r="F19" s="266"/>
      <c r="G19" s="265">
        <v>0</v>
      </c>
      <c r="H19" s="265"/>
      <c r="I19" s="265">
        <f t="shared" si="2"/>
        <v>150299108</v>
      </c>
      <c r="J19" s="267"/>
      <c r="K19" s="289">
        <f>I19/درآمد!F11</f>
        <v>3.9515433500502821E-4</v>
      </c>
      <c r="L19" s="306"/>
      <c r="M19" s="265">
        <v>0</v>
      </c>
      <c r="N19" s="269"/>
      <c r="O19" s="265">
        <f>'درآمد ناشی از تغییر قیمت اوراق'!Q19</f>
        <v>-2886661412</v>
      </c>
      <c r="P19" s="266"/>
      <c r="Q19" s="265">
        <v>0</v>
      </c>
      <c r="R19" s="265"/>
      <c r="S19" s="265">
        <f t="shared" si="3"/>
        <v>-2886661412</v>
      </c>
      <c r="T19" s="269"/>
      <c r="U19" s="306">
        <f>S19/درآمد!F11</f>
        <v>-7.5893781794336111E-3</v>
      </c>
      <c r="V19" s="269">
        <v>0</v>
      </c>
      <c r="X19" s="271"/>
    </row>
    <row r="20" spans="1:24" ht="30" customHeight="1">
      <c r="A20" s="350" t="s">
        <v>243</v>
      </c>
      <c r="B20" s="350"/>
      <c r="C20" s="256">
        <v>0</v>
      </c>
      <c r="D20" s="256"/>
      <c r="E20" s="265">
        <v>0</v>
      </c>
      <c r="F20" s="266"/>
      <c r="G20" s="265">
        <f>'درآمد ناشی از فروش'!I19</f>
        <v>0</v>
      </c>
      <c r="H20" s="265"/>
      <c r="I20" s="265">
        <f t="shared" si="2"/>
        <v>0</v>
      </c>
      <c r="J20" s="267"/>
      <c r="K20" s="289">
        <f>I20/درآمد!F11</f>
        <v>0</v>
      </c>
      <c r="L20" s="289"/>
      <c r="M20" s="265">
        <v>0</v>
      </c>
      <c r="N20" s="269"/>
      <c r="O20" s="265">
        <v>0</v>
      </c>
      <c r="P20" s="266"/>
      <c r="Q20" s="265">
        <f>'درآمد ناشی از فروش'!Q19</f>
        <v>5296903544</v>
      </c>
      <c r="R20" s="265"/>
      <c r="S20" s="265">
        <f t="shared" si="3"/>
        <v>5296903544</v>
      </c>
      <c r="T20" s="269"/>
      <c r="U20" s="289">
        <f>S20/درآمد!F11</f>
        <v>1.3926193078372076E-2</v>
      </c>
      <c r="V20" s="269">
        <v>0</v>
      </c>
      <c r="X20" s="271"/>
    </row>
    <row r="21" spans="1:24" ht="30" customHeight="1">
      <c r="A21" s="350" t="s">
        <v>242</v>
      </c>
      <c r="B21" s="350"/>
      <c r="C21" s="256">
        <v>0</v>
      </c>
      <c r="D21" s="256"/>
      <c r="E21" s="265">
        <f>'درآمد ناشی از تغییر قیمت اوراق'!I9</f>
        <v>3621764054</v>
      </c>
      <c r="F21" s="266"/>
      <c r="G21" s="265">
        <v>0</v>
      </c>
      <c r="H21" s="265"/>
      <c r="I21" s="265">
        <f t="shared" si="2"/>
        <v>3621764054</v>
      </c>
      <c r="J21" s="267"/>
      <c r="K21" s="289">
        <f>I21/درآمد!F11</f>
        <v>9.5220509645571882E-3</v>
      </c>
      <c r="L21" s="306"/>
      <c r="M21" s="265">
        <v>0</v>
      </c>
      <c r="N21" s="269"/>
      <c r="O21" s="265">
        <f>'درآمد ناشی از تغییر قیمت اوراق'!Q9</f>
        <v>-1290682854</v>
      </c>
      <c r="P21" s="266"/>
      <c r="Q21" s="265">
        <v>0</v>
      </c>
      <c r="R21" s="265"/>
      <c r="S21" s="265">
        <f t="shared" si="3"/>
        <v>-1290682854</v>
      </c>
      <c r="T21" s="269"/>
      <c r="U21" s="306">
        <f>S21/درآمد!F11</f>
        <v>-3.3933596257588032E-3</v>
      </c>
      <c r="V21" s="269">
        <v>0.1</v>
      </c>
      <c r="X21" s="271"/>
    </row>
    <row r="22" spans="1:24" ht="30" customHeight="1">
      <c r="A22" s="350" t="s">
        <v>241</v>
      </c>
      <c r="B22" s="350"/>
      <c r="C22" s="256">
        <v>0</v>
      </c>
      <c r="D22" s="256"/>
      <c r="E22" s="265">
        <v>0</v>
      </c>
      <c r="F22" s="266"/>
      <c r="G22" s="265">
        <f>'درآمد ناشی از فروش'!I25</f>
        <v>0</v>
      </c>
      <c r="H22" s="265"/>
      <c r="I22" s="265">
        <f t="shared" si="2"/>
        <v>0</v>
      </c>
      <c r="J22" s="267"/>
      <c r="K22" s="289">
        <f>I22/درآمد!F11</f>
        <v>0</v>
      </c>
      <c r="L22" s="289"/>
      <c r="M22" s="265">
        <v>0</v>
      </c>
      <c r="N22" s="269"/>
      <c r="O22" s="265">
        <v>0</v>
      </c>
      <c r="P22" s="266"/>
      <c r="Q22" s="265">
        <f>'درآمد ناشی از فروش'!Q25</f>
        <v>937566373</v>
      </c>
      <c r="R22" s="265"/>
      <c r="S22" s="265">
        <f t="shared" si="3"/>
        <v>937566373</v>
      </c>
      <c r="T22" s="269"/>
      <c r="U22" s="289">
        <f>S22/درآمد!F11</f>
        <v>2.464974154376826E-3</v>
      </c>
      <c r="V22" s="269">
        <v>-0.15</v>
      </c>
      <c r="X22" s="271"/>
    </row>
    <row r="23" spans="1:24" ht="30" customHeight="1">
      <c r="A23" s="350" t="s">
        <v>240</v>
      </c>
      <c r="B23" s="350"/>
      <c r="C23" s="256">
        <v>0</v>
      </c>
      <c r="D23" s="256"/>
      <c r="E23" s="265">
        <f>'درآمد ناشی از تغییر قیمت اوراق'!I15</f>
        <v>9276165090</v>
      </c>
      <c r="F23" s="266"/>
      <c r="G23" s="265">
        <f>'درآمد ناشی از فروش'!I23</f>
        <v>0</v>
      </c>
      <c r="H23" s="265"/>
      <c r="I23" s="265">
        <f t="shared" si="2"/>
        <v>9276165090</v>
      </c>
      <c r="J23" s="267"/>
      <c r="K23" s="289">
        <f>I23/درآمد!F11</f>
        <v>2.4388147716324488E-2</v>
      </c>
      <c r="L23" s="289"/>
      <c r="M23" s="265">
        <v>0</v>
      </c>
      <c r="N23" s="269"/>
      <c r="O23" s="270">
        <f>'درآمد ناشی از تغییر قیمت اوراق'!Q15</f>
        <v>36280197831</v>
      </c>
      <c r="P23" s="266"/>
      <c r="Q23" s="265">
        <f>'درآمد ناشی از فروش'!Q23</f>
        <v>22214994728</v>
      </c>
      <c r="R23" s="265"/>
      <c r="S23" s="265">
        <f t="shared" si="3"/>
        <v>58495192559</v>
      </c>
      <c r="T23" s="269"/>
      <c r="U23" s="293">
        <f>S23/درآمد!F11</f>
        <v>0.15379085893605382</v>
      </c>
      <c r="V23" s="269">
        <v>0.15</v>
      </c>
      <c r="X23" s="271"/>
    </row>
    <row r="24" spans="1:24" ht="30" customHeight="1">
      <c r="A24" s="256" t="s">
        <v>260</v>
      </c>
      <c r="B24" s="256"/>
      <c r="C24" s="256">
        <v>0</v>
      </c>
      <c r="D24" s="256"/>
      <c r="E24" s="270">
        <v>0</v>
      </c>
      <c r="F24" s="266"/>
      <c r="G24" s="265">
        <f>'درآمد ناشی از فروش'!I18</f>
        <v>0</v>
      </c>
      <c r="H24" s="265"/>
      <c r="I24" s="265">
        <f t="shared" si="2"/>
        <v>0</v>
      </c>
      <c r="J24" s="267"/>
      <c r="K24" s="289">
        <f>I24/درآمد!F11</f>
        <v>0</v>
      </c>
      <c r="L24" s="289"/>
      <c r="M24" s="265">
        <v>0</v>
      </c>
      <c r="N24" s="269"/>
      <c r="O24" s="270">
        <v>0</v>
      </c>
      <c r="P24" s="266"/>
      <c r="Q24" s="265">
        <f>'درآمد ناشی از فروش'!Q18</f>
        <v>1327656081</v>
      </c>
      <c r="R24" s="265"/>
      <c r="S24" s="265">
        <f t="shared" si="3"/>
        <v>1327656081</v>
      </c>
      <c r="T24" s="269"/>
      <c r="U24" s="293">
        <f>S24/درآمد!F11</f>
        <v>3.4905666625974709E-3</v>
      </c>
      <c r="V24" s="269"/>
      <c r="X24" s="271"/>
    </row>
    <row r="25" spans="1:24" ht="30" customHeight="1">
      <c r="A25" s="256" t="s">
        <v>252</v>
      </c>
      <c r="B25" s="256"/>
      <c r="C25" s="256">
        <v>0</v>
      </c>
      <c r="D25" s="256"/>
      <c r="E25" s="265">
        <f>'درآمد ناشی از تغییر قیمت اوراق'!I17</f>
        <v>575276048</v>
      </c>
      <c r="F25" s="266"/>
      <c r="G25" s="265">
        <v>0</v>
      </c>
      <c r="H25" s="265"/>
      <c r="I25" s="265">
        <f t="shared" si="2"/>
        <v>575276048</v>
      </c>
      <c r="J25" s="267"/>
      <c r="K25" s="289">
        <f>I25/درآمد!F11</f>
        <v>1.5124695496646638E-3</v>
      </c>
      <c r="L25" s="306"/>
      <c r="M25" s="265">
        <v>0</v>
      </c>
      <c r="N25" s="269"/>
      <c r="O25" s="270">
        <f>'درآمد ناشی از تغییر قیمت اوراق'!Q17</f>
        <v>-1197476742</v>
      </c>
      <c r="P25" s="266"/>
      <c r="Q25" s="265">
        <v>0</v>
      </c>
      <c r="R25" s="265"/>
      <c r="S25" s="265">
        <f t="shared" si="3"/>
        <v>-1197476742</v>
      </c>
      <c r="T25" s="269"/>
      <c r="U25" s="306">
        <f>S25/درآمد!F11</f>
        <v>-3.1483096071933956E-3</v>
      </c>
      <c r="V25" s="269"/>
      <c r="X25" s="271"/>
    </row>
    <row r="26" spans="1:24" ht="30" customHeight="1">
      <c r="A26" s="256" t="s">
        <v>253</v>
      </c>
      <c r="B26" s="256"/>
      <c r="C26" s="256">
        <v>0</v>
      </c>
      <c r="D26" s="256"/>
      <c r="E26" s="265">
        <f>'درآمد ناشی از تغییر قیمت اوراق'!I18</f>
        <v>639240000</v>
      </c>
      <c r="F26" s="266"/>
      <c r="G26" s="265">
        <v>0</v>
      </c>
      <c r="H26" s="265"/>
      <c r="I26" s="265">
        <f t="shared" si="2"/>
        <v>639240000</v>
      </c>
      <c r="J26" s="267"/>
      <c r="K26" s="289">
        <f>I26/درآمد!F11</f>
        <v>1.6806384313911844E-3</v>
      </c>
      <c r="L26" s="306"/>
      <c r="M26" s="265">
        <v>0</v>
      </c>
      <c r="N26" s="269"/>
      <c r="O26" s="265">
        <f>'درآمد ناشی از تغییر قیمت اوراق'!Q18</f>
        <v>-4454438398</v>
      </c>
      <c r="P26" s="266"/>
      <c r="Q26" s="265">
        <v>0</v>
      </c>
      <c r="R26" s="265"/>
      <c r="S26" s="265">
        <f t="shared" si="3"/>
        <v>-4454438398</v>
      </c>
      <c r="T26" s="269"/>
      <c r="U26" s="306">
        <f>S26/درآمد!F11</f>
        <v>-1.1711251426605626E-2</v>
      </c>
      <c r="V26" s="269"/>
      <c r="X26" s="271"/>
    </row>
    <row r="27" spans="1:24" ht="30" customHeight="1">
      <c r="A27" s="256" t="s">
        <v>225</v>
      </c>
      <c r="B27" s="256"/>
      <c r="C27" s="256">
        <v>0</v>
      </c>
      <c r="D27" s="256"/>
      <c r="E27" s="265">
        <f>'درآمد ناشی از تغییر قیمت اوراق'!I12</f>
        <v>12036495170</v>
      </c>
      <c r="F27" s="266"/>
      <c r="G27" s="265">
        <f>'درآمد ناشی از فروش'!I27</f>
        <v>0</v>
      </c>
      <c r="H27" s="265"/>
      <c r="I27" s="265">
        <f t="shared" si="2"/>
        <v>12036495170</v>
      </c>
      <c r="J27" s="267"/>
      <c r="K27" s="289">
        <f>I27/درآمد!F11</f>
        <v>3.1645385711088742E-2</v>
      </c>
      <c r="L27" s="289"/>
      <c r="M27" s="265">
        <v>0</v>
      </c>
      <c r="N27" s="269"/>
      <c r="O27" s="265">
        <f>'درآمد ناشی از تغییر قیمت اوراق'!Q12</f>
        <v>11407397922</v>
      </c>
      <c r="P27" s="266"/>
      <c r="Q27" s="265">
        <f>'درآمد ناشی از فروش'!Q27</f>
        <v>-639456316</v>
      </c>
      <c r="R27" s="265"/>
      <c r="S27" s="265">
        <f t="shared" si="3"/>
        <v>10767941606</v>
      </c>
      <c r="T27" s="269"/>
      <c r="U27" s="289">
        <f>S27/درآمد!F11</f>
        <v>2.8310206636036093E-2</v>
      </c>
      <c r="V27" s="269"/>
      <c r="X27" s="271"/>
    </row>
    <row r="28" spans="1:24" ht="30" customHeight="1">
      <c r="A28" s="256" t="s">
        <v>267</v>
      </c>
      <c r="B28" s="256"/>
      <c r="C28" s="256">
        <v>0</v>
      </c>
      <c r="D28" s="256"/>
      <c r="E28" s="265">
        <v>0</v>
      </c>
      <c r="F28" s="266"/>
      <c r="G28" s="265">
        <f>'درآمد ناشی از فروش'!I21</f>
        <v>10376300000</v>
      </c>
      <c r="H28" s="265"/>
      <c r="I28" s="265">
        <f t="shared" si="2"/>
        <v>10376300000</v>
      </c>
      <c r="J28" s="267"/>
      <c r="K28" s="289">
        <f>I28/درآمد!F11</f>
        <v>2.7280534002322051E-2</v>
      </c>
      <c r="L28" s="289"/>
      <c r="M28" s="265">
        <v>0</v>
      </c>
      <c r="N28" s="269"/>
      <c r="O28" s="265">
        <v>0</v>
      </c>
      <c r="P28" s="266"/>
      <c r="Q28" s="265">
        <f>'درآمد ناشی از فروش'!Q21</f>
        <v>15561600000</v>
      </c>
      <c r="R28" s="265"/>
      <c r="S28" s="265">
        <f t="shared" si="3"/>
        <v>15561600000</v>
      </c>
      <c r="T28" s="269"/>
      <c r="U28" s="293">
        <f>S28/درآمد!F11</f>
        <v>4.0913308012541547E-2</v>
      </c>
      <c r="V28" s="269"/>
      <c r="X28" s="271"/>
    </row>
    <row r="29" spans="1:24" ht="30" customHeight="1">
      <c r="A29" s="256" t="s">
        <v>278</v>
      </c>
      <c r="B29" s="256"/>
      <c r="C29" s="256">
        <v>0</v>
      </c>
      <c r="D29" s="256"/>
      <c r="E29" s="265">
        <v>0</v>
      </c>
      <c r="F29" s="266"/>
      <c r="G29" s="265">
        <f>'درآمد ناشی از فروش'!I22</f>
        <v>0</v>
      </c>
      <c r="H29" s="265"/>
      <c r="I29" s="265">
        <f t="shared" si="2"/>
        <v>0</v>
      </c>
      <c r="J29" s="267"/>
      <c r="K29" s="289">
        <f>I29/درآمد!F11</f>
        <v>0</v>
      </c>
      <c r="L29" s="289"/>
      <c r="M29" s="265">
        <v>0</v>
      </c>
      <c r="N29" s="269"/>
      <c r="O29" s="265">
        <v>0</v>
      </c>
      <c r="P29" s="266"/>
      <c r="Q29" s="265">
        <f>'درآمد ناشی از فروش'!Q22</f>
        <v>14090526031</v>
      </c>
      <c r="R29" s="265"/>
      <c r="S29" s="265">
        <f t="shared" si="3"/>
        <v>14090526031</v>
      </c>
      <c r="T29" s="269"/>
      <c r="U29" s="293">
        <f>S29/درآمد!F11</f>
        <v>3.7045678565509811E-2</v>
      </c>
      <c r="V29" s="269"/>
      <c r="X29" s="271"/>
    </row>
    <row r="30" spans="1:24" ht="30" customHeight="1">
      <c r="A30" s="256" t="s">
        <v>226</v>
      </c>
      <c r="B30" s="256"/>
      <c r="C30" s="256">
        <v>0</v>
      </c>
      <c r="D30" s="256"/>
      <c r="E30" s="265">
        <v>0</v>
      </c>
      <c r="F30" s="266"/>
      <c r="G30" s="265">
        <f>'درآمد ناشی از فروش'!I26</f>
        <v>0</v>
      </c>
      <c r="H30" s="265"/>
      <c r="I30" s="265">
        <f t="shared" si="2"/>
        <v>0</v>
      </c>
      <c r="J30" s="267"/>
      <c r="K30" s="289">
        <f>I30/درآمد!F11</f>
        <v>0</v>
      </c>
      <c r="L30" s="289"/>
      <c r="M30" s="265">
        <v>0</v>
      </c>
      <c r="N30" s="269"/>
      <c r="O30" s="265">
        <v>0</v>
      </c>
      <c r="P30" s="266"/>
      <c r="Q30" s="265">
        <f>'درآمد ناشی از فروش'!Q26</f>
        <v>-1806337826</v>
      </c>
      <c r="R30" s="265"/>
      <c r="S30" s="265">
        <f t="shared" si="3"/>
        <v>-1806337826</v>
      </c>
      <c r="T30" s="269"/>
      <c r="U30" s="290">
        <f>S30/درآمد!F11</f>
        <v>-4.7490782342331558E-3</v>
      </c>
      <c r="V30" s="269"/>
      <c r="X30" s="271"/>
    </row>
    <row r="31" spans="1:24" ht="30" customHeight="1">
      <c r="A31" s="256" t="s">
        <v>331</v>
      </c>
      <c r="B31" s="256"/>
      <c r="C31" s="256">
        <v>0</v>
      </c>
      <c r="D31" s="256"/>
      <c r="E31" s="265">
        <f>'درآمد ناشی از تغییر قیمت اوراق'!I20</f>
        <v>-46950000</v>
      </c>
      <c r="F31" s="266"/>
      <c r="G31" s="265">
        <v>0</v>
      </c>
      <c r="H31" s="265"/>
      <c r="I31" s="265">
        <f t="shared" si="2"/>
        <v>-46950000</v>
      </c>
      <c r="J31" s="267"/>
      <c r="K31" s="290">
        <f>I31/درآمد!F11</f>
        <v>-1.234371665631314E-4</v>
      </c>
      <c r="L31" s="289"/>
      <c r="M31" s="265">
        <v>0</v>
      </c>
      <c r="N31" s="269"/>
      <c r="O31" s="265">
        <f>'درآمد ناشی از تغییر قیمت اوراق'!Q20</f>
        <v>-46950000</v>
      </c>
      <c r="P31" s="266"/>
      <c r="Q31" s="265">
        <v>0</v>
      </c>
      <c r="R31" s="265"/>
      <c r="S31" s="265">
        <f t="shared" si="3"/>
        <v>-46950000</v>
      </c>
      <c r="T31" s="269"/>
      <c r="U31" s="290">
        <f>S31/درآمد!F11</f>
        <v>-1.234371665631314E-4</v>
      </c>
      <c r="V31" s="269"/>
      <c r="X31" s="271"/>
    </row>
    <row r="32" spans="1:24" ht="30" customHeight="1" thickBot="1">
      <c r="A32" s="159" t="s">
        <v>12</v>
      </c>
      <c r="B32" s="59"/>
      <c r="C32" s="237">
        <f t="shared" ref="C32:R32" si="4">SUM(C8:C31)</f>
        <v>0</v>
      </c>
      <c r="D32" s="59">
        <f t="shared" si="4"/>
        <v>0</v>
      </c>
      <c r="E32" s="245">
        <f t="shared" si="4"/>
        <v>35868390257</v>
      </c>
      <c r="F32" s="162">
        <f t="shared" si="4"/>
        <v>0</v>
      </c>
      <c r="G32" s="237">
        <f t="shared" si="4"/>
        <v>11433372642</v>
      </c>
      <c r="H32" s="241">
        <f t="shared" si="4"/>
        <v>0</v>
      </c>
      <c r="I32" s="245">
        <f t="shared" si="4"/>
        <v>47301762899</v>
      </c>
      <c r="J32" s="78">
        <f t="shared" si="4"/>
        <v>0</v>
      </c>
      <c r="K32" s="291">
        <f t="shared" si="4"/>
        <v>0.12436199330550825</v>
      </c>
      <c r="L32" s="326">
        <f t="shared" si="4"/>
        <v>0</v>
      </c>
      <c r="M32" s="237">
        <f t="shared" si="4"/>
        <v>327600000</v>
      </c>
      <c r="N32" s="78">
        <f t="shared" si="4"/>
        <v>0</v>
      </c>
      <c r="O32" s="237">
        <f t="shared" si="4"/>
        <v>54685739595</v>
      </c>
      <c r="P32" s="241">
        <f t="shared" si="4"/>
        <v>0</v>
      </c>
      <c r="Q32" s="237">
        <f t="shared" si="4"/>
        <v>88405325205</v>
      </c>
      <c r="R32" s="241">
        <f t="shared" si="4"/>
        <v>0</v>
      </c>
      <c r="S32" s="237">
        <f>SUM(S8:S31)</f>
        <v>143418664800</v>
      </c>
      <c r="T32" s="78"/>
      <c r="U32" s="291">
        <f>SUM(U8:U31)</f>
        <v>0.37706482673438785</v>
      </c>
      <c r="X32" s="271"/>
    </row>
    <row r="33" ht="30" customHeight="1" thickTop="1"/>
  </sheetData>
  <mergeCells count="30">
    <mergeCell ref="A1:U1"/>
    <mergeCell ref="A2:U2"/>
    <mergeCell ref="A3:U3"/>
    <mergeCell ref="A4:U4"/>
    <mergeCell ref="I6:K6"/>
    <mergeCell ref="S6:U6"/>
    <mergeCell ref="E5:K5"/>
    <mergeCell ref="O5:U5"/>
    <mergeCell ref="E6:E7"/>
    <mergeCell ref="G6:G7"/>
    <mergeCell ref="O6:O7"/>
    <mergeCell ref="Q6:Q7"/>
    <mergeCell ref="C6:C7"/>
    <mergeCell ref="M6:M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3:B23"/>
    <mergeCell ref="A18:B18"/>
    <mergeCell ref="A19:B19"/>
    <mergeCell ref="A20:B20"/>
    <mergeCell ref="A21:B21"/>
    <mergeCell ref="A22:B22"/>
  </mergeCells>
  <pageMargins left="0.39" right="0.39" top="0.39" bottom="0.39" header="0" footer="0"/>
  <pageSetup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31869B"/>
    <pageSetUpPr fitToPage="1"/>
  </sheetPr>
  <dimension ref="A1:R35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28.5703125" style="12" bestFit="1" customWidth="1"/>
    <col min="2" max="2" width="0.5703125" style="12" customWidth="1"/>
    <col min="3" max="3" width="19.28515625" style="77" customWidth="1"/>
    <col min="4" max="4" width="1.28515625" style="77" customWidth="1"/>
    <col min="5" max="5" width="19.7109375" style="238" customWidth="1"/>
    <col min="6" max="6" width="1.28515625" style="238" customWidth="1"/>
    <col min="7" max="7" width="17.140625" style="238" customWidth="1"/>
    <col min="8" max="8" width="1.28515625" style="77" customWidth="1"/>
    <col min="9" max="9" width="19.28515625" style="238" customWidth="1"/>
    <col min="10" max="10" width="1.28515625" style="238" customWidth="1"/>
    <col min="11" max="11" width="19" style="238" customWidth="1"/>
    <col min="12" max="12" width="1.28515625" style="77" customWidth="1"/>
    <col min="13" max="13" width="19" style="238" bestFit="1" customWidth="1"/>
    <col min="14" max="14" width="1.28515625" style="77" customWidth="1"/>
    <col min="15" max="15" width="17.28515625" style="238" bestFit="1" customWidth="1"/>
    <col min="16" max="16" width="1.28515625" style="77" customWidth="1"/>
    <col min="17" max="17" width="20.140625" style="77" customWidth="1"/>
    <col min="18" max="18" width="0.28515625" style="12" customWidth="1"/>
    <col min="19" max="16384" width="9.140625" style="12"/>
  </cols>
  <sheetData>
    <row r="1" spans="1:18" ht="30" customHeight="1">
      <c r="A1" s="341" t="s">
        <v>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</row>
    <row r="2" spans="1:18" ht="30" customHeight="1">
      <c r="A2" s="341" t="s">
        <v>83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</row>
    <row r="3" spans="1:18" ht="30" customHeight="1">
      <c r="A3" s="341" t="s">
        <v>325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</row>
    <row r="4" spans="1:18" s="13" customFormat="1" ht="30" customHeight="1">
      <c r="A4" s="342" t="s">
        <v>153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</row>
    <row r="5" spans="1:18" ht="30" customHeight="1">
      <c r="C5" s="351" t="s">
        <v>94</v>
      </c>
      <c r="D5" s="351"/>
      <c r="E5" s="351"/>
      <c r="F5" s="351"/>
      <c r="G5" s="351"/>
      <c r="H5" s="351"/>
      <c r="I5" s="351"/>
      <c r="K5" s="351" t="str">
        <f>'درآمد سرمایه گذاری در سهام'!$M$5</f>
        <v>از ابتدای سال مالی تا پایان ماه</v>
      </c>
      <c r="L5" s="351"/>
      <c r="M5" s="351"/>
      <c r="N5" s="351"/>
      <c r="O5" s="351"/>
      <c r="P5" s="351"/>
      <c r="Q5" s="351"/>
    </row>
    <row r="6" spans="1:18" ht="30" customHeight="1">
      <c r="A6" s="1" t="s">
        <v>99</v>
      </c>
      <c r="B6" s="11"/>
      <c r="C6" s="60" t="s">
        <v>100</v>
      </c>
      <c r="E6" s="235" t="s">
        <v>97</v>
      </c>
      <c r="G6" s="235" t="s">
        <v>98</v>
      </c>
      <c r="I6" s="235" t="s">
        <v>12</v>
      </c>
      <c r="K6" s="235" t="s">
        <v>100</v>
      </c>
      <c r="M6" s="235" t="s">
        <v>97</v>
      </c>
      <c r="O6" s="235" t="s">
        <v>98</v>
      </c>
      <c r="Q6" s="60" t="s">
        <v>12</v>
      </c>
    </row>
    <row r="7" spans="1:18" ht="30" customHeight="1">
      <c r="A7" s="4" t="s">
        <v>221</v>
      </c>
      <c r="B7" s="4"/>
      <c r="C7" s="206">
        <f>'درآمد اوراق بهادار'!G18</f>
        <v>12627329221</v>
      </c>
      <c r="D7" s="205"/>
      <c r="E7" s="236">
        <f>'درآمد ناشی از تغییر قیمت اوراق'!I21</f>
        <v>-39621812095</v>
      </c>
      <c r="F7" s="240"/>
      <c r="G7" s="236">
        <v>0</v>
      </c>
      <c r="H7" s="205"/>
      <c r="I7" s="236">
        <f>C7+E7+G7</f>
        <v>-26994482874</v>
      </c>
      <c r="J7" s="240"/>
      <c r="K7" s="206">
        <f>'درآمد اوراق بهادار'!M18</f>
        <v>187225301854</v>
      </c>
      <c r="L7" s="205"/>
      <c r="M7" s="236">
        <f>'درآمد ناشی از تغییر قیمت اوراق'!Q21</f>
        <v>-55871589989</v>
      </c>
      <c r="N7" s="240"/>
      <c r="O7" s="236">
        <v>-5386544</v>
      </c>
      <c r="P7" s="205"/>
      <c r="Q7" s="236">
        <f>K7+M7+O7</f>
        <v>131348325321</v>
      </c>
      <c r="R7" s="36"/>
    </row>
    <row r="8" spans="1:18" ht="30" customHeight="1">
      <c r="A8" s="4" t="s">
        <v>281</v>
      </c>
      <c r="B8" s="4"/>
      <c r="C8" s="206">
        <f>'درآمد اوراق بهادار'!G19</f>
        <v>4144612516</v>
      </c>
      <c r="D8" s="205"/>
      <c r="E8" s="236">
        <f>'درآمد ناشی از تغییر قیمت اوراق'!I22</f>
        <v>0</v>
      </c>
      <c r="F8" s="240"/>
      <c r="G8" s="236">
        <v>0</v>
      </c>
      <c r="H8" s="205"/>
      <c r="I8" s="236">
        <f>C8+E8+G8</f>
        <v>4144612516</v>
      </c>
      <c r="J8" s="240"/>
      <c r="K8" s="206">
        <f>'درآمد اوراق بهادار'!M19</f>
        <v>16109790245</v>
      </c>
      <c r="L8" s="205"/>
      <c r="M8" s="236">
        <f>'درآمد ناشی از تغییر قیمت اوراق'!Q22</f>
        <v>14582276409</v>
      </c>
      <c r="N8" s="240"/>
      <c r="O8" s="236">
        <v>0</v>
      </c>
      <c r="P8" s="205"/>
      <c r="Q8" s="236">
        <f>K8+M8+O8</f>
        <v>30692066654</v>
      </c>
      <c r="R8" s="36"/>
    </row>
    <row r="9" spans="1:18" ht="30" customHeight="1">
      <c r="A9" s="4" t="s">
        <v>307</v>
      </c>
      <c r="B9" s="4"/>
      <c r="C9" s="206">
        <f>'درآمد اوراق بهادار'!G20</f>
        <v>21342193525</v>
      </c>
      <c r="D9" s="205"/>
      <c r="E9" s="236">
        <f>'درآمد ناشی از تغییر قیمت اوراق'!I32</f>
        <v>-12767915396</v>
      </c>
      <c r="F9" s="240"/>
      <c r="G9" s="236">
        <v>0</v>
      </c>
      <c r="H9" s="205"/>
      <c r="I9" s="236">
        <f t="shared" ref="I9:I11" si="0">C9+E9+G9</f>
        <v>8574278129</v>
      </c>
      <c r="J9" s="240"/>
      <c r="K9" s="206">
        <f>'درآمد اوراق بهادار'!M20</f>
        <v>21571021828</v>
      </c>
      <c r="L9" s="205"/>
      <c r="M9" s="236">
        <f>'درآمد ناشی از تغییر قیمت اوراق'!Q32</f>
        <v>-12791296612</v>
      </c>
      <c r="N9" s="240"/>
      <c r="O9" s="236">
        <v>0</v>
      </c>
      <c r="P9" s="205"/>
      <c r="Q9" s="236">
        <f t="shared" ref="Q9:Q11" si="1">K9+M9+O9</f>
        <v>8779725216</v>
      </c>
      <c r="R9" s="36"/>
    </row>
    <row r="10" spans="1:18" ht="30" customHeight="1">
      <c r="A10" s="4" t="s">
        <v>306</v>
      </c>
      <c r="B10" s="4"/>
      <c r="C10" s="206">
        <f>'درآمد اوراق بهادار'!G21</f>
        <v>16405777607</v>
      </c>
      <c r="D10" s="205"/>
      <c r="E10" s="236">
        <f>'درآمد ناشی از تغییر قیمت اوراق'!I31</f>
        <v>-23750298474</v>
      </c>
      <c r="F10" s="240"/>
      <c r="G10" s="236">
        <v>0</v>
      </c>
      <c r="H10" s="205"/>
      <c r="I10" s="236">
        <f t="shared" si="0"/>
        <v>-7344520867</v>
      </c>
      <c r="J10" s="240"/>
      <c r="K10" s="206">
        <f>'درآمد اوراق بهادار'!M21</f>
        <v>17255739842</v>
      </c>
      <c r="L10" s="205"/>
      <c r="M10" s="236">
        <f>'درآمد ناشی از تغییر قیمت اوراق'!Q31</f>
        <v>-23781848779</v>
      </c>
      <c r="N10" s="240"/>
      <c r="O10" s="236">
        <v>0</v>
      </c>
      <c r="P10" s="205"/>
      <c r="Q10" s="236">
        <f t="shared" si="1"/>
        <v>-6526108937</v>
      </c>
      <c r="R10" s="36"/>
    </row>
    <row r="11" spans="1:18" ht="30" customHeight="1">
      <c r="A11" s="4" t="s">
        <v>327</v>
      </c>
      <c r="B11" s="4"/>
      <c r="C11" s="206">
        <f>'درآمد اوراق بهادار'!G22</f>
        <v>2310122092</v>
      </c>
      <c r="D11" s="205"/>
      <c r="E11" s="236">
        <f>'درآمد ناشی از تغییر قیمت اوراق'!I33</f>
        <v>-35478170</v>
      </c>
      <c r="F11" s="240"/>
      <c r="G11" s="236">
        <v>0</v>
      </c>
      <c r="H11" s="205"/>
      <c r="I11" s="236">
        <f t="shared" si="0"/>
        <v>2274643922</v>
      </c>
      <c r="J11" s="240"/>
      <c r="K11" s="206">
        <f>'درآمد اوراق بهادار'!Q22</f>
        <v>2310122092</v>
      </c>
      <c r="L11" s="205"/>
      <c r="M11" s="236">
        <f>'درآمد ناشی از تغییر قیمت اوراق'!Q33</f>
        <v>-35478170</v>
      </c>
      <c r="N11" s="240"/>
      <c r="O11" s="236">
        <v>0</v>
      </c>
      <c r="P11" s="205"/>
      <c r="Q11" s="236">
        <f t="shared" si="1"/>
        <v>2274643922</v>
      </c>
      <c r="R11" s="36"/>
    </row>
    <row r="12" spans="1:18" ht="30" customHeight="1">
      <c r="A12" s="4" t="s">
        <v>49</v>
      </c>
      <c r="B12" s="4"/>
      <c r="C12" s="206">
        <f>'درآمد اوراق بهادار'!G14</f>
        <v>0</v>
      </c>
      <c r="D12" s="205"/>
      <c r="E12" s="236">
        <v>0</v>
      </c>
      <c r="F12" s="240"/>
      <c r="G12" s="236">
        <v>0</v>
      </c>
      <c r="H12" s="205"/>
      <c r="I12" s="236">
        <f t="shared" ref="I12:I34" si="2">C12+E12+G12</f>
        <v>0</v>
      </c>
      <c r="J12" s="240"/>
      <c r="K12" s="206">
        <f>'درآمد اوراق بهادار'!M14</f>
        <v>23300660162</v>
      </c>
      <c r="L12" s="205"/>
      <c r="M12" s="236">
        <v>0</v>
      </c>
      <c r="N12" s="240"/>
      <c r="O12" s="236">
        <f>'درآمد ناشی از فروش'!Q48</f>
        <v>7816534625</v>
      </c>
      <c r="P12" s="205"/>
      <c r="Q12" s="236">
        <f t="shared" ref="Q12:Q34" si="3">K12+M12+O12</f>
        <v>31117194787</v>
      </c>
      <c r="R12" s="36"/>
    </row>
    <row r="13" spans="1:18" ht="30" customHeight="1">
      <c r="A13" s="370" t="s">
        <v>46</v>
      </c>
      <c r="B13" s="370"/>
      <c r="C13" s="206">
        <f>'درآمد اوراق بهادار'!G13</f>
        <v>11596424671</v>
      </c>
      <c r="D13" s="205"/>
      <c r="E13" s="236">
        <v>0</v>
      </c>
      <c r="F13" s="240"/>
      <c r="G13" s="236">
        <v>0</v>
      </c>
      <c r="H13" s="205"/>
      <c r="I13" s="236">
        <f t="shared" si="2"/>
        <v>11596424671</v>
      </c>
      <c r="J13" s="240"/>
      <c r="K13" s="206">
        <f>'درآمد اوراق بهادار'!M13</f>
        <v>88568681308</v>
      </c>
      <c r="L13" s="205"/>
      <c r="M13" s="236">
        <v>0</v>
      </c>
      <c r="N13" s="240"/>
      <c r="O13" s="236">
        <v>0</v>
      </c>
      <c r="P13" s="205"/>
      <c r="Q13" s="236">
        <f t="shared" si="3"/>
        <v>88568681308</v>
      </c>
      <c r="R13" s="36">
        <v>130744897279</v>
      </c>
    </row>
    <row r="14" spans="1:18" ht="30" customHeight="1">
      <c r="A14" s="370" t="s">
        <v>140</v>
      </c>
      <c r="B14" s="370"/>
      <c r="C14" s="206">
        <v>0</v>
      </c>
      <c r="D14" s="205"/>
      <c r="E14" s="236">
        <v>0</v>
      </c>
      <c r="F14" s="240"/>
      <c r="G14" s="236">
        <f>'درآمد ناشی از فروش'!I54</f>
        <v>57456167938</v>
      </c>
      <c r="H14" s="205"/>
      <c r="I14" s="236">
        <f t="shared" si="2"/>
        <v>57456167938</v>
      </c>
      <c r="J14" s="240"/>
      <c r="K14" s="206">
        <v>0</v>
      </c>
      <c r="L14" s="205"/>
      <c r="M14" s="236">
        <v>0</v>
      </c>
      <c r="N14" s="240"/>
      <c r="O14" s="236">
        <f>'درآمد ناشی از فروش'!Q54</f>
        <v>59825549318</v>
      </c>
      <c r="P14" s="205"/>
      <c r="Q14" s="236">
        <f t="shared" si="3"/>
        <v>59825549318</v>
      </c>
      <c r="R14" s="36">
        <v>9251035768</v>
      </c>
    </row>
    <row r="15" spans="1:18" ht="30" customHeight="1">
      <c r="A15" s="370" t="s">
        <v>214</v>
      </c>
      <c r="B15" s="370"/>
      <c r="C15" s="206">
        <v>0</v>
      </c>
      <c r="D15" s="205"/>
      <c r="E15" s="236">
        <v>0</v>
      </c>
      <c r="F15" s="240"/>
      <c r="G15" s="236">
        <v>0</v>
      </c>
      <c r="H15" s="205"/>
      <c r="I15" s="236">
        <f t="shared" si="2"/>
        <v>0</v>
      </c>
      <c r="J15" s="240"/>
      <c r="K15" s="206">
        <v>0</v>
      </c>
      <c r="L15" s="205"/>
      <c r="M15" s="236">
        <v>0</v>
      </c>
      <c r="N15" s="240"/>
      <c r="O15" s="236">
        <f>'درآمد ناشی از فروش'!Q56</f>
        <v>201112293</v>
      </c>
      <c r="P15" s="205"/>
      <c r="Q15" s="236">
        <f t="shared" si="3"/>
        <v>201112293</v>
      </c>
      <c r="R15" s="36">
        <v>2252879222</v>
      </c>
    </row>
    <row r="16" spans="1:18" ht="30" customHeight="1">
      <c r="A16" s="370" t="s">
        <v>43</v>
      </c>
      <c r="B16" s="370"/>
      <c r="C16" s="206">
        <v>0</v>
      </c>
      <c r="D16" s="205"/>
      <c r="E16" s="236">
        <v>0</v>
      </c>
      <c r="F16" s="240"/>
      <c r="G16" s="236">
        <f>'درآمد ناشی از فروش'!I42</f>
        <v>0</v>
      </c>
      <c r="H16" s="205"/>
      <c r="I16" s="236">
        <f t="shared" si="2"/>
        <v>0</v>
      </c>
      <c r="J16" s="240"/>
      <c r="K16" s="206">
        <v>0</v>
      </c>
      <c r="L16" s="205"/>
      <c r="M16" s="236">
        <v>0</v>
      </c>
      <c r="N16" s="240"/>
      <c r="O16" s="236">
        <f>'درآمد ناشی از فروش'!Q42</f>
        <v>15699821968</v>
      </c>
      <c r="P16" s="205"/>
      <c r="Q16" s="236">
        <f t="shared" si="3"/>
        <v>15699821968</v>
      </c>
      <c r="R16" s="36">
        <v>2307954944</v>
      </c>
    </row>
    <row r="17" spans="1:18" ht="30" customHeight="1">
      <c r="A17" s="370" t="s">
        <v>42</v>
      </c>
      <c r="B17" s="370"/>
      <c r="C17" s="206">
        <v>0</v>
      </c>
      <c r="D17" s="205"/>
      <c r="E17" s="236">
        <v>0</v>
      </c>
      <c r="F17" s="240"/>
      <c r="G17" s="236">
        <f>'درآمد ناشی از فروش'!I49</f>
        <v>0</v>
      </c>
      <c r="H17" s="205"/>
      <c r="I17" s="236">
        <f t="shared" si="2"/>
        <v>0</v>
      </c>
      <c r="J17" s="240"/>
      <c r="K17" s="206">
        <v>0</v>
      </c>
      <c r="L17" s="205"/>
      <c r="M17" s="236">
        <v>0</v>
      </c>
      <c r="N17" s="240"/>
      <c r="O17" s="236">
        <f>'درآمد ناشی از فروش'!Q49</f>
        <v>22374280005</v>
      </c>
      <c r="P17" s="205"/>
      <c r="Q17" s="236">
        <f t="shared" si="3"/>
        <v>22374280005</v>
      </c>
      <c r="R17" s="36">
        <v>5727988726</v>
      </c>
    </row>
    <row r="18" spans="1:18" ht="30" customHeight="1">
      <c r="A18" s="370" t="s">
        <v>192</v>
      </c>
      <c r="B18" s="370"/>
      <c r="C18" s="206">
        <v>0</v>
      </c>
      <c r="D18" s="205"/>
      <c r="E18" s="236">
        <v>0</v>
      </c>
      <c r="F18" s="240"/>
      <c r="G18" s="236">
        <f>'درآمد ناشی از فروش'!I41</f>
        <v>0</v>
      </c>
      <c r="H18" s="205"/>
      <c r="I18" s="236">
        <f t="shared" si="2"/>
        <v>0</v>
      </c>
      <c r="J18" s="240"/>
      <c r="K18" s="206">
        <v>0</v>
      </c>
      <c r="L18" s="205"/>
      <c r="M18" s="236">
        <v>0</v>
      </c>
      <c r="N18" s="240"/>
      <c r="O18" s="236">
        <f>'درآمد ناشی از فروش'!Q41</f>
        <v>9521608961</v>
      </c>
      <c r="P18" s="205"/>
      <c r="Q18" s="236">
        <f t="shared" si="3"/>
        <v>9521608961</v>
      </c>
      <c r="R18" s="36">
        <v>3958477520</v>
      </c>
    </row>
    <row r="19" spans="1:18" ht="30" customHeight="1">
      <c r="A19" s="370" t="s">
        <v>101</v>
      </c>
      <c r="B19" s="370"/>
      <c r="C19" s="206">
        <v>0</v>
      </c>
      <c r="D19" s="205"/>
      <c r="E19" s="236">
        <v>0</v>
      </c>
      <c r="F19" s="240"/>
      <c r="G19" s="236">
        <v>0</v>
      </c>
      <c r="H19" s="205"/>
      <c r="I19" s="236">
        <f t="shared" si="2"/>
        <v>0</v>
      </c>
      <c r="J19" s="240"/>
      <c r="K19" s="206">
        <v>5181150</v>
      </c>
      <c r="L19" s="205"/>
      <c r="M19" s="236">
        <v>0</v>
      </c>
      <c r="N19" s="240"/>
      <c r="O19" s="236">
        <f>'درآمد ناشی از فروش'!Q55</f>
        <v>68087658</v>
      </c>
      <c r="P19" s="205"/>
      <c r="Q19" s="236">
        <f t="shared" si="3"/>
        <v>73268808</v>
      </c>
      <c r="R19" s="36">
        <v>5372821719</v>
      </c>
    </row>
    <row r="20" spans="1:18" ht="30" customHeight="1">
      <c r="A20" s="370" t="s">
        <v>102</v>
      </c>
      <c r="B20" s="370"/>
      <c r="C20" s="206">
        <v>0</v>
      </c>
      <c r="D20" s="205"/>
      <c r="E20" s="236">
        <v>0</v>
      </c>
      <c r="F20" s="240"/>
      <c r="G20" s="236">
        <f>'درآمد ناشی از فروش'!I43</f>
        <v>0</v>
      </c>
      <c r="H20" s="205"/>
      <c r="I20" s="236">
        <f t="shared" si="2"/>
        <v>0</v>
      </c>
      <c r="J20" s="240"/>
      <c r="K20" s="206">
        <v>0</v>
      </c>
      <c r="L20" s="205"/>
      <c r="M20" s="236">
        <v>0</v>
      </c>
      <c r="N20" s="240"/>
      <c r="O20" s="236">
        <f>'درآمد ناشی از فروش'!Q43</f>
        <v>1890165242</v>
      </c>
      <c r="P20" s="205"/>
      <c r="Q20" s="236">
        <f t="shared" si="3"/>
        <v>1890165242</v>
      </c>
      <c r="R20" s="36">
        <v>507917930</v>
      </c>
    </row>
    <row r="21" spans="1:18" ht="30" customHeight="1">
      <c r="A21" s="370" t="s">
        <v>264</v>
      </c>
      <c r="B21" s="370"/>
      <c r="C21" s="206">
        <f>'درآمد اوراق بهادار'!G17</f>
        <v>11400486000</v>
      </c>
      <c r="D21" s="205"/>
      <c r="E21" s="236">
        <f>'درآمد ناشی از تغییر قیمت اوراق'!I34</f>
        <v>4303019937</v>
      </c>
      <c r="F21" s="240"/>
      <c r="G21" s="236">
        <f>'درآمد ناشی از فروش'!I47</f>
        <v>0</v>
      </c>
      <c r="H21" s="205"/>
      <c r="I21" s="236">
        <f t="shared" si="2"/>
        <v>15703505937</v>
      </c>
      <c r="J21" s="240"/>
      <c r="K21" s="206">
        <f>'درآمد اوراق بهادار'!M17</f>
        <v>55939682592</v>
      </c>
      <c r="L21" s="205"/>
      <c r="M21" s="236">
        <f>'درآمد ناشی از تغییر قیمت اوراق'!Q34</f>
        <v>14730215652</v>
      </c>
      <c r="N21" s="240"/>
      <c r="O21" s="236">
        <f>'درآمد ناشی از فروش'!Q47</f>
        <v>-1629797</v>
      </c>
      <c r="P21" s="205"/>
      <c r="Q21" s="236">
        <f t="shared" si="3"/>
        <v>70668268447</v>
      </c>
      <c r="R21" s="36"/>
    </row>
    <row r="22" spans="1:18" ht="30" customHeight="1">
      <c r="A22" s="370" t="s">
        <v>282</v>
      </c>
      <c r="B22" s="370"/>
      <c r="C22" s="206">
        <f>'درآمد اوراق بهادار'!G16</f>
        <v>10265160919</v>
      </c>
      <c r="D22" s="205"/>
      <c r="E22" s="236">
        <f>'درآمد ناشی از تغییر قیمت اوراق'!I29</f>
        <v>5195458152</v>
      </c>
      <c r="F22" s="240"/>
      <c r="G22" s="236">
        <v>0</v>
      </c>
      <c r="H22" s="205"/>
      <c r="I22" s="236">
        <f t="shared" si="2"/>
        <v>15460619071</v>
      </c>
      <c r="J22" s="240"/>
      <c r="K22" s="206">
        <f>'درآمد اوراق بهادار'!M16</f>
        <v>36510543191</v>
      </c>
      <c r="L22" s="205"/>
      <c r="M22" s="236">
        <f>'درآمد ناشی از تغییر قیمت اوراق'!Q29</f>
        <v>5060458152</v>
      </c>
      <c r="N22" s="240"/>
      <c r="O22" s="236">
        <v>0</v>
      </c>
      <c r="P22" s="205"/>
      <c r="Q22" s="236">
        <f t="shared" si="3"/>
        <v>41571001343</v>
      </c>
      <c r="R22" s="36"/>
    </row>
    <row r="23" spans="1:18" ht="30" customHeight="1">
      <c r="A23" s="370" t="s">
        <v>51</v>
      </c>
      <c r="B23" s="370"/>
      <c r="C23" s="206">
        <f>'درآمد اوراق بهادار'!G12</f>
        <v>856086748</v>
      </c>
      <c r="D23" s="205"/>
      <c r="E23" s="236">
        <v>0</v>
      </c>
      <c r="F23" s="240"/>
      <c r="G23" s="236">
        <f>'درآمد ناشی از فروش'!I57</f>
        <v>5063196309</v>
      </c>
      <c r="H23" s="205"/>
      <c r="I23" s="236">
        <f t="shared" si="2"/>
        <v>5919283057</v>
      </c>
      <c r="J23" s="240"/>
      <c r="K23" s="206">
        <f>'درآمد اوراق بهادار'!M12</f>
        <v>12366716186</v>
      </c>
      <c r="L23" s="205"/>
      <c r="M23" s="236">
        <v>0</v>
      </c>
      <c r="N23" s="240"/>
      <c r="O23" s="236">
        <f>'درآمد ناشی از فروش'!Q57</f>
        <v>5063196309</v>
      </c>
      <c r="P23" s="205"/>
      <c r="Q23" s="236">
        <f t="shared" si="3"/>
        <v>17429912495</v>
      </c>
      <c r="R23" s="36">
        <v>16962132172</v>
      </c>
    </row>
    <row r="24" spans="1:18" ht="30" customHeight="1">
      <c r="A24" s="370" t="s">
        <v>60</v>
      </c>
      <c r="B24" s="370"/>
      <c r="C24" s="206">
        <v>0</v>
      </c>
      <c r="D24" s="205"/>
      <c r="E24" s="236">
        <f>'درآمد ناشی از تغییر قیمت اوراق'!I27</f>
        <v>7120723923</v>
      </c>
      <c r="F24" s="240"/>
      <c r="G24" s="236">
        <f>'درآمد ناشی از فروش'!I52</f>
        <v>2627398111</v>
      </c>
      <c r="H24" s="205"/>
      <c r="I24" s="236">
        <f t="shared" si="2"/>
        <v>9748122034</v>
      </c>
      <c r="J24" s="240"/>
      <c r="K24" s="206">
        <v>0</v>
      </c>
      <c r="L24" s="205"/>
      <c r="M24" s="236">
        <f>'درآمد ناشی از تغییر قیمت اوراق'!Q27</f>
        <v>50456488184</v>
      </c>
      <c r="N24" s="240"/>
      <c r="O24" s="236">
        <f>'درآمد ناشی از فروش'!Q52</f>
        <v>7309762063</v>
      </c>
      <c r="P24" s="205"/>
      <c r="Q24" s="236">
        <f t="shared" si="3"/>
        <v>57766250247</v>
      </c>
      <c r="R24" s="36">
        <v>6237880423</v>
      </c>
    </row>
    <row r="25" spans="1:18" ht="30" customHeight="1">
      <c r="A25" s="370" t="s">
        <v>158</v>
      </c>
      <c r="B25" s="370"/>
      <c r="C25" s="206">
        <v>0</v>
      </c>
      <c r="D25" s="205"/>
      <c r="E25" s="236">
        <v>0</v>
      </c>
      <c r="F25" s="240"/>
      <c r="G25" s="236">
        <f>'درآمد ناشی از فروش'!I53</f>
        <v>0</v>
      </c>
      <c r="H25" s="205"/>
      <c r="I25" s="236">
        <f t="shared" si="2"/>
        <v>0</v>
      </c>
      <c r="J25" s="240"/>
      <c r="K25" s="206">
        <v>0</v>
      </c>
      <c r="L25" s="205"/>
      <c r="M25" s="236">
        <v>0</v>
      </c>
      <c r="N25" s="240"/>
      <c r="O25" s="236">
        <f>'درآمد ناشی از فروش'!Q53</f>
        <v>12556360978</v>
      </c>
      <c r="P25" s="205"/>
      <c r="Q25" s="236">
        <f t="shared" si="3"/>
        <v>12556360978</v>
      </c>
      <c r="R25" s="36">
        <v>4385921064</v>
      </c>
    </row>
    <row r="26" spans="1:18" ht="30" customHeight="1">
      <c r="A26" s="370" t="s">
        <v>161</v>
      </c>
      <c r="B26" s="370"/>
      <c r="C26" s="206">
        <f>'درآمد اوراق بهادار'!G7</f>
        <v>12096104427</v>
      </c>
      <c r="D26" s="205"/>
      <c r="E26" s="236">
        <v>0</v>
      </c>
      <c r="F26" s="240"/>
      <c r="G26" s="236">
        <v>0</v>
      </c>
      <c r="H26" s="205"/>
      <c r="I26" s="236">
        <f t="shared" si="2"/>
        <v>12096104427</v>
      </c>
      <c r="J26" s="240"/>
      <c r="K26" s="206">
        <f>'درآمد اوراق بهادار'!M7</f>
        <v>95988441582</v>
      </c>
      <c r="L26" s="205"/>
      <c r="M26" s="236">
        <v>0</v>
      </c>
      <c r="N26" s="240"/>
      <c r="O26" s="236">
        <v>0</v>
      </c>
      <c r="P26" s="205"/>
      <c r="Q26" s="236">
        <f t="shared" si="3"/>
        <v>95988441582</v>
      </c>
      <c r="R26" s="36">
        <v>35008347530</v>
      </c>
    </row>
    <row r="27" spans="1:18" ht="30" customHeight="1">
      <c r="A27" s="370" t="s">
        <v>338</v>
      </c>
      <c r="B27" s="370"/>
      <c r="C27" s="206">
        <f>'درآمد اوراق بهادار'!G15</f>
        <v>10716163098</v>
      </c>
      <c r="D27" s="205"/>
      <c r="E27" s="236">
        <v>0</v>
      </c>
      <c r="F27" s="240"/>
      <c r="G27" s="236">
        <v>0</v>
      </c>
      <c r="H27" s="205"/>
      <c r="I27" s="236">
        <f t="shared" si="2"/>
        <v>10716163098</v>
      </c>
      <c r="J27" s="240"/>
      <c r="K27" s="206">
        <f>'درآمد اوراق بهادار'!M15</f>
        <v>10716163098</v>
      </c>
      <c r="L27" s="205"/>
      <c r="M27" s="236">
        <v>0</v>
      </c>
      <c r="N27" s="240"/>
      <c r="O27" s="236">
        <v>0</v>
      </c>
      <c r="P27" s="205"/>
      <c r="Q27" s="236">
        <f t="shared" si="3"/>
        <v>10716163098</v>
      </c>
      <c r="R27" s="36"/>
    </row>
    <row r="28" spans="1:18" ht="30" customHeight="1">
      <c r="A28" s="370" t="s">
        <v>159</v>
      </c>
      <c r="B28" s="370"/>
      <c r="C28" s="206">
        <f>'درآمد اوراق بهادار'!G8</f>
        <v>15073304781</v>
      </c>
      <c r="D28" s="205"/>
      <c r="E28" s="236">
        <v>0</v>
      </c>
      <c r="F28" s="240"/>
      <c r="G28" s="236">
        <v>0</v>
      </c>
      <c r="H28" s="205"/>
      <c r="I28" s="236">
        <f t="shared" si="2"/>
        <v>15073304781</v>
      </c>
      <c r="J28" s="240"/>
      <c r="K28" s="206">
        <f>'درآمد اوراق بهادار'!M8</f>
        <v>118570819458</v>
      </c>
      <c r="L28" s="205"/>
      <c r="M28" s="236">
        <v>0</v>
      </c>
      <c r="N28" s="240"/>
      <c r="O28" s="236">
        <v>0</v>
      </c>
      <c r="P28" s="205"/>
      <c r="Q28" s="236">
        <f t="shared" si="3"/>
        <v>118570819458</v>
      </c>
      <c r="R28" s="36">
        <v>46406913359</v>
      </c>
    </row>
    <row r="29" spans="1:18" ht="30" customHeight="1">
      <c r="A29" s="370" t="s">
        <v>44</v>
      </c>
      <c r="B29" s="370"/>
      <c r="C29" s="206">
        <f>'درآمد اوراق بهادار'!G9</f>
        <v>0</v>
      </c>
      <c r="D29" s="205"/>
      <c r="E29" s="236">
        <v>0</v>
      </c>
      <c r="F29" s="240"/>
      <c r="G29" s="236">
        <f>'درآمد ناشی از فروش'!I46</f>
        <v>0</v>
      </c>
      <c r="H29" s="205"/>
      <c r="I29" s="236">
        <f t="shared" si="2"/>
        <v>0</v>
      </c>
      <c r="J29" s="240"/>
      <c r="K29" s="206">
        <f>'درآمد اوراق بهادار'!M9</f>
        <v>62468573558</v>
      </c>
      <c r="L29" s="205"/>
      <c r="M29" s="236">
        <v>0</v>
      </c>
      <c r="N29" s="240"/>
      <c r="O29" s="236">
        <f>'درآمد ناشی از فروش'!Q46</f>
        <v>-48978618750</v>
      </c>
      <c r="P29" s="205"/>
      <c r="Q29" s="236">
        <f t="shared" si="3"/>
        <v>13489954808</v>
      </c>
      <c r="R29" s="36">
        <v>161374645600</v>
      </c>
    </row>
    <row r="30" spans="1:18" ht="30" customHeight="1">
      <c r="A30" s="370" t="s">
        <v>57</v>
      </c>
      <c r="B30" s="370"/>
      <c r="C30" s="206">
        <f>'درآمد اوراق بهادار'!G10</f>
        <v>5676449203</v>
      </c>
      <c r="D30" s="205"/>
      <c r="E30" s="236">
        <f>'درآمد ناشی از تغییر قیمت اوراق'!I25</f>
        <v>0</v>
      </c>
      <c r="F30" s="240"/>
      <c r="G30" s="236">
        <v>0</v>
      </c>
      <c r="H30" s="205"/>
      <c r="I30" s="236">
        <f t="shared" si="2"/>
        <v>5676449203</v>
      </c>
      <c r="J30" s="240"/>
      <c r="K30" s="206">
        <f>'درآمد اوراق بهادار'!M10</f>
        <v>44589483326</v>
      </c>
      <c r="L30" s="205"/>
      <c r="M30" s="236">
        <f>'درآمد ناشی از تغییر قیمت اوراق'!Q25</f>
        <v>15997100000</v>
      </c>
      <c r="N30" s="240"/>
      <c r="O30" s="236">
        <v>0</v>
      </c>
      <c r="P30" s="205"/>
      <c r="Q30" s="236">
        <f t="shared" si="3"/>
        <v>60586583326</v>
      </c>
      <c r="R30" s="36">
        <v>56361067307</v>
      </c>
    </row>
    <row r="31" spans="1:18" ht="30" customHeight="1">
      <c r="A31" s="370" t="s">
        <v>55</v>
      </c>
      <c r="B31" s="370"/>
      <c r="C31" s="206">
        <f>'درآمد اوراق بهادار'!G11</f>
        <v>935909767</v>
      </c>
      <c r="D31" s="205"/>
      <c r="E31" s="236">
        <f>'درآمد ناشی از تغییر قیمت اوراق'!I24</f>
        <v>-1521282890</v>
      </c>
      <c r="F31" s="240"/>
      <c r="G31" s="236">
        <f>'درآمد ناشی از فروش'!I58</f>
        <v>2394468201</v>
      </c>
      <c r="H31" s="205"/>
      <c r="I31" s="236">
        <f t="shared" si="2"/>
        <v>1809095078</v>
      </c>
      <c r="J31" s="240"/>
      <c r="K31" s="206">
        <f>'درآمد اوراق بهادار'!M11</f>
        <v>7651574044</v>
      </c>
      <c r="L31" s="205"/>
      <c r="M31" s="236">
        <f>'درآمد ناشی از تغییر قیمت اوراق'!Q24</f>
        <v>35479630</v>
      </c>
      <c r="N31" s="240"/>
      <c r="O31" s="236">
        <f>'درآمد ناشی از فروش'!Q58</f>
        <v>2699412920</v>
      </c>
      <c r="P31" s="205"/>
      <c r="Q31" s="236">
        <f t="shared" si="3"/>
        <v>10386466594</v>
      </c>
      <c r="R31" s="36">
        <v>18809023283</v>
      </c>
    </row>
    <row r="32" spans="1:18" ht="30" customHeight="1">
      <c r="A32" s="370" t="s">
        <v>40</v>
      </c>
      <c r="B32" s="370"/>
      <c r="C32" s="206">
        <v>0</v>
      </c>
      <c r="D32" s="205"/>
      <c r="E32" s="236">
        <f>'درآمد ناشی از تغییر قیمت اوراق'!I26</f>
        <v>5518910263</v>
      </c>
      <c r="F32" s="240"/>
      <c r="G32" s="236">
        <f>'درآمد ناشی از فروش'!I51</f>
        <v>9716349231</v>
      </c>
      <c r="H32" s="205"/>
      <c r="I32" s="236">
        <f t="shared" si="2"/>
        <v>15235259494</v>
      </c>
      <c r="J32" s="240"/>
      <c r="K32" s="206">
        <v>0</v>
      </c>
      <c r="L32" s="205"/>
      <c r="M32" s="236">
        <f>'درآمد ناشی از تغییر قیمت اوراق'!Q26</f>
        <v>61027372500</v>
      </c>
      <c r="N32" s="240"/>
      <c r="O32" s="236">
        <f>'درآمد ناشی از فروش'!Q51</f>
        <v>11691453063</v>
      </c>
      <c r="P32" s="205"/>
      <c r="Q32" s="236">
        <f t="shared" si="3"/>
        <v>72718825563</v>
      </c>
      <c r="R32" s="36">
        <v>10108691348</v>
      </c>
    </row>
    <row r="33" spans="1:18" ht="30" customHeight="1">
      <c r="A33" s="370" t="s">
        <v>303</v>
      </c>
      <c r="B33" s="370"/>
      <c r="C33" s="206">
        <v>0</v>
      </c>
      <c r="D33" s="205"/>
      <c r="E33" s="236">
        <v>0</v>
      </c>
      <c r="F33" s="240"/>
      <c r="G33" s="236">
        <f>'درآمد ناشی از فروش'!I44</f>
        <v>73087242</v>
      </c>
      <c r="H33" s="205"/>
      <c r="I33" s="236">
        <f t="shared" si="2"/>
        <v>73087242</v>
      </c>
      <c r="J33" s="240"/>
      <c r="K33" s="206">
        <v>0</v>
      </c>
      <c r="L33" s="205"/>
      <c r="M33" s="236">
        <v>0</v>
      </c>
      <c r="N33" s="240"/>
      <c r="O33" s="236">
        <f>'درآمد ناشی از فروش'!Q44</f>
        <v>73087242</v>
      </c>
      <c r="P33" s="205"/>
      <c r="Q33" s="236">
        <f t="shared" si="3"/>
        <v>73087242</v>
      </c>
      <c r="R33" s="36"/>
    </row>
    <row r="34" spans="1:18" ht="30" customHeight="1">
      <c r="A34" s="370" t="s">
        <v>36</v>
      </c>
      <c r="B34" s="370"/>
      <c r="C34" s="206">
        <v>0</v>
      </c>
      <c r="D34" s="205"/>
      <c r="E34" s="236">
        <f>'درآمد ناشی از تغییر قیمت اوراق'!I28</f>
        <v>12013584143</v>
      </c>
      <c r="F34" s="240"/>
      <c r="G34" s="236">
        <f>'درآمد ناشی از فروش'!I50</f>
        <v>0</v>
      </c>
      <c r="H34" s="205"/>
      <c r="I34" s="236">
        <f t="shared" si="2"/>
        <v>12013584143</v>
      </c>
      <c r="J34" s="240"/>
      <c r="K34" s="206">
        <v>0</v>
      </c>
      <c r="L34" s="205"/>
      <c r="M34" s="236">
        <f>'درآمد ناشی از تغییر قیمت اوراق'!Q28</f>
        <v>65485290446</v>
      </c>
      <c r="N34" s="240"/>
      <c r="O34" s="236">
        <f>'درآمد ناشی از فروش'!Q50</f>
        <v>5114603567</v>
      </c>
      <c r="P34" s="205"/>
      <c r="Q34" s="236">
        <f t="shared" si="3"/>
        <v>70599894013</v>
      </c>
      <c r="R34" s="36">
        <v>2439780297</v>
      </c>
    </row>
    <row r="35" spans="1:18" s="22" customFormat="1" ht="30" customHeight="1" thickBot="1">
      <c r="A35" s="11" t="s">
        <v>12</v>
      </c>
      <c r="B35" s="11"/>
      <c r="C35" s="207">
        <f>SUM(C7:C34)</f>
        <v>135446124575</v>
      </c>
      <c r="D35" s="208"/>
      <c r="E35" s="239">
        <f>SUM(E7:E34)</f>
        <v>-43545090607</v>
      </c>
      <c r="F35" s="241"/>
      <c r="G35" s="237">
        <f>SUM(G7:G34)</f>
        <v>77330667032</v>
      </c>
      <c r="H35" s="208"/>
      <c r="I35" s="237">
        <f>SUM(I7:I34)</f>
        <v>169231701000</v>
      </c>
      <c r="J35" s="241"/>
      <c r="K35" s="237">
        <f>SUM(K7:K34)</f>
        <v>801148495516</v>
      </c>
      <c r="L35" s="208"/>
      <c r="M35" s="239">
        <f>SUM(M7:M34)</f>
        <v>134894467423</v>
      </c>
      <c r="N35" s="208"/>
      <c r="O35" s="237">
        <f>SUM(O7:O34)</f>
        <v>112919401121</v>
      </c>
      <c r="P35" s="208"/>
      <c r="Q35" s="207">
        <f>SUM(Q7:Q34)</f>
        <v>1048962364060</v>
      </c>
    </row>
  </sheetData>
  <mergeCells count="28">
    <mergeCell ref="A32:B32"/>
    <mergeCell ref="A34:B34"/>
    <mergeCell ref="A30:B30"/>
    <mergeCell ref="A31:B31"/>
    <mergeCell ref="A23:B23"/>
    <mergeCell ref="A24:B24"/>
    <mergeCell ref="A25:B25"/>
    <mergeCell ref="A26:B26"/>
    <mergeCell ref="A28:B28"/>
    <mergeCell ref="A33:B33"/>
    <mergeCell ref="A17:B17"/>
    <mergeCell ref="A18:B18"/>
    <mergeCell ref="A19:B19"/>
    <mergeCell ref="A20:B20"/>
    <mergeCell ref="A29:B29"/>
    <mergeCell ref="A21:B21"/>
    <mergeCell ref="A22:B22"/>
    <mergeCell ref="A27:B27"/>
    <mergeCell ref="A13:B13"/>
    <mergeCell ref="A14:B14"/>
    <mergeCell ref="A15:B15"/>
    <mergeCell ref="A16:B16"/>
    <mergeCell ref="A1:Q1"/>
    <mergeCell ref="A2:Q2"/>
    <mergeCell ref="A3:Q3"/>
    <mergeCell ref="C5:I5"/>
    <mergeCell ref="K5:Q5"/>
    <mergeCell ref="A4:Q4"/>
  </mergeCells>
  <pageMargins left="0.39" right="0.39" top="0.39" bottom="0.39" header="0" footer="0"/>
  <pageSetup scale="7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-0.249977111117893"/>
    <pageSetUpPr fitToPage="1"/>
  </sheetPr>
  <dimension ref="A1:M76"/>
  <sheetViews>
    <sheetView rightToLeft="1" view="pageBreakPreview" zoomScale="112" zoomScaleNormal="100" zoomScaleSheetLayoutView="112" workbookViewId="0">
      <selection activeCell="G1" sqref="G1"/>
    </sheetView>
  </sheetViews>
  <sheetFormatPr defaultRowHeight="30" customHeight="1"/>
  <cols>
    <col min="1" max="1" width="6.5703125" style="12" bestFit="1" customWidth="1"/>
    <col min="2" max="2" width="51.28515625" style="12" customWidth="1"/>
    <col min="3" max="3" width="1.140625" style="12" customWidth="1"/>
    <col min="4" max="4" width="19.5703125" style="62" customWidth="1"/>
    <col min="5" max="5" width="1.28515625" style="14" customWidth="1"/>
    <col min="6" max="6" width="26" style="14" customWidth="1"/>
    <col min="7" max="7" width="1.28515625" style="12" customWidth="1"/>
    <col min="8" max="8" width="0.28515625" style="12" customWidth="1"/>
    <col min="9" max="11" width="9.140625" style="12"/>
    <col min="12" max="12" width="65.28515625" style="68" customWidth="1"/>
    <col min="13" max="13" width="15.42578125" style="68" customWidth="1"/>
    <col min="14" max="16384" width="9.140625" style="12"/>
  </cols>
  <sheetData>
    <row r="1" spans="1:13" ht="30" customHeight="1">
      <c r="A1" s="341" t="s">
        <v>0</v>
      </c>
      <c r="B1" s="341"/>
      <c r="C1" s="341"/>
      <c r="D1" s="341"/>
      <c r="E1" s="341"/>
      <c r="F1" s="341"/>
      <c r="G1" s="18"/>
      <c r="L1" s="63"/>
      <c r="M1" s="63"/>
    </row>
    <row r="2" spans="1:13" ht="30" customHeight="1">
      <c r="A2" s="341" t="s">
        <v>83</v>
      </c>
      <c r="B2" s="341"/>
      <c r="C2" s="341"/>
      <c r="D2" s="341"/>
      <c r="E2" s="341"/>
      <c r="F2" s="341"/>
      <c r="G2" s="18"/>
      <c r="L2" s="64"/>
      <c r="M2" s="65"/>
    </row>
    <row r="3" spans="1:13" ht="30" customHeight="1">
      <c r="A3" s="341" t="s">
        <v>325</v>
      </c>
      <c r="B3" s="341"/>
      <c r="C3" s="341"/>
      <c r="D3" s="341"/>
      <c r="E3" s="341"/>
      <c r="F3" s="341"/>
      <c r="G3" s="18"/>
      <c r="L3" s="66"/>
      <c r="M3" s="67"/>
    </row>
    <row r="4" spans="1:13" s="13" customFormat="1" ht="30" customHeight="1">
      <c r="A4" s="342" t="s">
        <v>154</v>
      </c>
      <c r="B4" s="342"/>
      <c r="C4" s="342"/>
      <c r="D4" s="342"/>
      <c r="E4" s="342"/>
      <c r="F4" s="342"/>
      <c r="G4" s="16"/>
      <c r="L4" s="66"/>
      <c r="M4" s="67"/>
    </row>
    <row r="5" spans="1:13" ht="34.5" customHeight="1">
      <c r="D5" s="60" t="s">
        <v>94</v>
      </c>
      <c r="F5" s="5" t="str">
        <f>'درآمد سرمایه گذاری در سهام'!$M$5</f>
        <v>از ابتدای سال مالی تا پایان ماه</v>
      </c>
      <c r="G5" s="18"/>
      <c r="L5" s="66"/>
      <c r="M5" s="67"/>
    </row>
    <row r="6" spans="1:13" ht="29.25" customHeight="1">
      <c r="A6" s="338" t="s">
        <v>111</v>
      </c>
      <c r="B6" s="338"/>
      <c r="D6" s="61" t="s">
        <v>126</v>
      </c>
      <c r="F6" s="6" t="s">
        <v>156</v>
      </c>
      <c r="L6" s="66"/>
      <c r="M6" s="67"/>
    </row>
    <row r="7" spans="1:13" ht="30" customHeight="1">
      <c r="A7" s="393" t="s">
        <v>73</v>
      </c>
      <c r="B7" s="393"/>
      <c r="D7" s="173">
        <v>33202</v>
      </c>
      <c r="E7" s="173"/>
      <c r="F7" s="174">
        <v>264913</v>
      </c>
      <c r="G7" s="32"/>
      <c r="L7" s="66"/>
      <c r="M7" s="67"/>
    </row>
    <row r="8" spans="1:13" ht="30" customHeight="1">
      <c r="A8" s="366" t="s">
        <v>175</v>
      </c>
      <c r="B8" s="366"/>
      <c r="D8" s="173">
        <v>41827</v>
      </c>
      <c r="E8" s="173"/>
      <c r="F8" s="173">
        <v>225120</v>
      </c>
      <c r="G8" s="32"/>
      <c r="L8" s="66"/>
      <c r="M8" s="67"/>
    </row>
    <row r="9" spans="1:13" ht="30" customHeight="1">
      <c r="A9" s="366" t="s">
        <v>74</v>
      </c>
      <c r="B9" s="366"/>
      <c r="D9" s="173">
        <v>1208401856</v>
      </c>
      <c r="E9" s="173"/>
      <c r="F9" s="173">
        <v>15719644000</v>
      </c>
      <c r="G9" s="32"/>
      <c r="L9" s="66"/>
      <c r="M9" s="67"/>
    </row>
    <row r="10" spans="1:13" ht="30" customHeight="1">
      <c r="A10" s="347" t="s">
        <v>217</v>
      </c>
      <c r="B10" s="347"/>
      <c r="D10" s="173">
        <v>0</v>
      </c>
      <c r="E10" s="173"/>
      <c r="F10" s="173">
        <v>44644</v>
      </c>
      <c r="G10" s="32"/>
      <c r="L10" s="66"/>
      <c r="M10" s="67"/>
    </row>
    <row r="11" spans="1:13" ht="30" customHeight="1">
      <c r="A11" s="366" t="s">
        <v>75</v>
      </c>
      <c r="B11" s="366"/>
      <c r="D11" s="173">
        <v>0</v>
      </c>
      <c r="E11" s="173"/>
      <c r="F11" s="173">
        <v>200482</v>
      </c>
      <c r="G11" s="32"/>
      <c r="L11" s="66"/>
      <c r="M11" s="67"/>
    </row>
    <row r="12" spans="1:13" ht="30" customHeight="1">
      <c r="A12" s="366" t="s">
        <v>76</v>
      </c>
      <c r="B12" s="366"/>
      <c r="D12" s="173">
        <v>41991</v>
      </c>
      <c r="E12" s="173"/>
      <c r="F12" s="173">
        <v>250719</v>
      </c>
      <c r="G12" s="32"/>
      <c r="L12" s="66"/>
      <c r="M12" s="67"/>
    </row>
    <row r="13" spans="1:13" ht="30" customHeight="1">
      <c r="A13" s="366" t="s">
        <v>77</v>
      </c>
      <c r="B13" s="366"/>
      <c r="D13" s="173">
        <v>0</v>
      </c>
      <c r="E13" s="173"/>
      <c r="F13" s="173">
        <v>39311</v>
      </c>
      <c r="G13" s="32"/>
      <c r="L13" s="66"/>
      <c r="M13" s="67"/>
    </row>
    <row r="14" spans="1:13" ht="30" customHeight="1">
      <c r="A14" s="366" t="s">
        <v>78</v>
      </c>
      <c r="B14" s="366"/>
      <c r="D14" s="173">
        <v>81937</v>
      </c>
      <c r="E14" s="173"/>
      <c r="F14" s="173">
        <v>655780</v>
      </c>
      <c r="G14" s="32"/>
      <c r="L14" s="66"/>
      <c r="M14" s="67"/>
    </row>
    <row r="15" spans="1:13" ht="30" customHeight="1">
      <c r="A15" s="366" t="s">
        <v>79</v>
      </c>
      <c r="B15" s="366"/>
      <c r="D15" s="173">
        <v>0</v>
      </c>
      <c r="E15" s="173"/>
      <c r="F15" s="173">
        <v>58370</v>
      </c>
      <c r="G15" s="32"/>
    </row>
    <row r="16" spans="1:13" ht="30" customHeight="1">
      <c r="A16" s="366" t="s">
        <v>80</v>
      </c>
      <c r="B16" s="366"/>
      <c r="D16" s="173">
        <v>0</v>
      </c>
      <c r="E16" s="173"/>
      <c r="F16" s="173">
        <v>149693</v>
      </c>
      <c r="G16" s="32"/>
    </row>
    <row r="17" spans="1:6" ht="30" customHeight="1">
      <c r="A17" s="366" t="s">
        <v>81</v>
      </c>
      <c r="B17" s="366"/>
      <c r="D17" s="173">
        <v>9670</v>
      </c>
      <c r="E17" s="173"/>
      <c r="F17" s="173">
        <v>224892</v>
      </c>
    </row>
    <row r="18" spans="1:6" ht="30" customHeight="1">
      <c r="A18" s="366" t="s">
        <v>82</v>
      </c>
      <c r="B18" s="366"/>
      <c r="D18" s="173">
        <v>50754</v>
      </c>
      <c r="E18" s="173"/>
      <c r="F18" s="173">
        <v>352092</v>
      </c>
    </row>
    <row r="19" spans="1:6" ht="30" customHeight="1">
      <c r="A19" s="366" t="s">
        <v>176</v>
      </c>
      <c r="B19" s="366"/>
      <c r="D19" s="173">
        <v>0</v>
      </c>
      <c r="E19" s="173"/>
      <c r="F19" s="173">
        <v>4974058975</v>
      </c>
    </row>
    <row r="20" spans="1:6" ht="30" customHeight="1">
      <c r="A20" s="366" t="s">
        <v>177</v>
      </c>
      <c r="B20" s="366"/>
      <c r="D20" s="173">
        <v>54015</v>
      </c>
      <c r="E20" s="173"/>
      <c r="F20" s="173">
        <v>394867</v>
      </c>
    </row>
    <row r="21" spans="1:6" ht="30" customHeight="1">
      <c r="A21" s="366" t="s">
        <v>178</v>
      </c>
      <c r="B21" s="366"/>
      <c r="D21" s="173">
        <v>0</v>
      </c>
      <c r="E21" s="173"/>
      <c r="F21" s="173">
        <v>4167529144</v>
      </c>
    </row>
    <row r="22" spans="1:6" ht="30" customHeight="1">
      <c r="A22" s="366" t="s">
        <v>179</v>
      </c>
      <c r="B22" s="366"/>
      <c r="D22" s="173">
        <v>0</v>
      </c>
      <c r="E22" s="173"/>
      <c r="F22" s="173">
        <v>14879127310</v>
      </c>
    </row>
    <row r="23" spans="1:6" ht="30" customHeight="1">
      <c r="A23" s="366" t="s">
        <v>180</v>
      </c>
      <c r="B23" s="366"/>
      <c r="D23" s="173">
        <v>0</v>
      </c>
      <c r="E23" s="173"/>
      <c r="F23" s="173">
        <v>26373333317</v>
      </c>
    </row>
    <row r="24" spans="1:6" ht="30" customHeight="1">
      <c r="A24" s="366" t="s">
        <v>181</v>
      </c>
      <c r="B24" s="366"/>
      <c r="D24" s="173">
        <v>0</v>
      </c>
      <c r="E24" s="173"/>
      <c r="F24" s="173">
        <v>3943420568</v>
      </c>
    </row>
    <row r="25" spans="1:6" ht="30" customHeight="1">
      <c r="A25" s="366" t="s">
        <v>182</v>
      </c>
      <c r="B25" s="366"/>
      <c r="D25" s="173">
        <v>0</v>
      </c>
      <c r="E25" s="173"/>
      <c r="F25" s="173">
        <v>10053871110</v>
      </c>
    </row>
    <row r="26" spans="1:6" ht="30" customHeight="1">
      <c r="A26" s="366" t="s">
        <v>183</v>
      </c>
      <c r="B26" s="366"/>
      <c r="D26" s="173">
        <v>0</v>
      </c>
      <c r="E26" s="173"/>
      <c r="F26" s="173">
        <v>7789499355</v>
      </c>
    </row>
    <row r="27" spans="1:6" ht="30" customHeight="1">
      <c r="A27" s="366" t="s">
        <v>184</v>
      </c>
      <c r="B27" s="366"/>
      <c r="D27" s="173">
        <v>0</v>
      </c>
      <c r="E27" s="173"/>
      <c r="F27" s="173">
        <v>8378017555</v>
      </c>
    </row>
    <row r="28" spans="1:6" ht="30" customHeight="1">
      <c r="A28" s="366" t="s">
        <v>185</v>
      </c>
      <c r="B28" s="366"/>
      <c r="D28" s="173">
        <v>0</v>
      </c>
      <c r="E28" s="173"/>
      <c r="F28" s="173">
        <v>8576502695</v>
      </c>
    </row>
    <row r="29" spans="1:6" ht="30" customHeight="1">
      <c r="A29" s="366" t="s">
        <v>186</v>
      </c>
      <c r="B29" s="366"/>
      <c r="D29" s="173">
        <v>0</v>
      </c>
      <c r="E29" s="23"/>
      <c r="F29" s="173">
        <v>6987983305</v>
      </c>
    </row>
    <row r="30" spans="1:6" ht="30" customHeight="1">
      <c r="A30" s="347" t="s">
        <v>237</v>
      </c>
      <c r="B30" s="347"/>
      <c r="D30" s="173">
        <v>51634</v>
      </c>
      <c r="E30" s="23"/>
      <c r="F30" s="173">
        <v>6354504</v>
      </c>
    </row>
    <row r="31" spans="1:6" ht="30" customHeight="1">
      <c r="A31" s="347" t="s">
        <v>197</v>
      </c>
      <c r="B31" s="347"/>
      <c r="D31" s="173">
        <v>0</v>
      </c>
      <c r="E31" s="23"/>
      <c r="F31" s="173">
        <v>31804648568</v>
      </c>
    </row>
    <row r="32" spans="1:6" ht="30" customHeight="1">
      <c r="A32" s="347" t="s">
        <v>198</v>
      </c>
      <c r="B32" s="347"/>
      <c r="D32" s="173">
        <v>0</v>
      </c>
      <c r="E32" s="23"/>
      <c r="F32" s="173">
        <v>11739714752</v>
      </c>
    </row>
    <row r="33" spans="1:6" ht="30" customHeight="1">
      <c r="A33" s="347" t="s">
        <v>199</v>
      </c>
      <c r="B33" s="347"/>
      <c r="D33" s="173">
        <v>0</v>
      </c>
      <c r="E33" s="23"/>
      <c r="F33" s="173">
        <v>18017336552</v>
      </c>
    </row>
    <row r="34" spans="1:6" ht="30" customHeight="1">
      <c r="A34" s="347" t="s">
        <v>200</v>
      </c>
      <c r="B34" s="347"/>
      <c r="D34" s="173">
        <v>0</v>
      </c>
      <c r="E34" s="23"/>
      <c r="F34" s="173">
        <v>8302169548</v>
      </c>
    </row>
    <row r="35" spans="1:6" ht="30" customHeight="1">
      <c r="A35" s="347" t="s">
        <v>201</v>
      </c>
      <c r="B35" s="347"/>
      <c r="D35" s="173">
        <v>12484931506</v>
      </c>
      <c r="E35" s="23"/>
      <c r="F35" s="173">
        <v>100059040692</v>
      </c>
    </row>
    <row r="36" spans="1:6" ht="30" customHeight="1">
      <c r="A36" s="347" t="s">
        <v>232</v>
      </c>
      <c r="B36" s="347"/>
      <c r="D36" s="173">
        <v>5010958885</v>
      </c>
      <c r="E36" s="23"/>
      <c r="F36" s="173">
        <v>59103596730</v>
      </c>
    </row>
    <row r="37" spans="1:6" ht="30" customHeight="1">
      <c r="A37" s="347" t="s">
        <v>233</v>
      </c>
      <c r="B37" s="347"/>
      <c r="D37" s="173">
        <v>12590084612</v>
      </c>
      <c r="E37" s="23"/>
      <c r="F37" s="173">
        <v>91451894182</v>
      </c>
    </row>
    <row r="38" spans="1:6" ht="30" customHeight="1">
      <c r="A38" s="347" t="s">
        <v>234</v>
      </c>
      <c r="B38" s="347"/>
      <c r="D38" s="173">
        <v>0</v>
      </c>
      <c r="E38" s="23"/>
      <c r="F38" s="173">
        <v>31912512088</v>
      </c>
    </row>
    <row r="39" spans="1:6" ht="30" customHeight="1">
      <c r="A39" s="347" t="s">
        <v>235</v>
      </c>
      <c r="B39" s="347"/>
      <c r="D39" s="173">
        <v>0</v>
      </c>
      <c r="E39" s="23"/>
      <c r="F39" s="173">
        <v>20950350481</v>
      </c>
    </row>
    <row r="40" spans="1:6" ht="30" customHeight="1">
      <c r="A40" s="347" t="s">
        <v>230</v>
      </c>
      <c r="B40" s="347"/>
      <c r="D40" s="173">
        <v>41909</v>
      </c>
      <c r="E40" s="23"/>
      <c r="F40" s="173">
        <v>293310</v>
      </c>
    </row>
    <row r="41" spans="1:6" ht="30" customHeight="1">
      <c r="A41" s="347" t="s">
        <v>238</v>
      </c>
      <c r="B41" s="347"/>
      <c r="D41" s="173">
        <v>-1500293</v>
      </c>
      <c r="E41" s="23"/>
      <c r="F41" s="173">
        <v>74416176066</v>
      </c>
    </row>
    <row r="42" spans="1:6" ht="30" customHeight="1">
      <c r="A42" s="347" t="s">
        <v>236</v>
      </c>
      <c r="B42" s="347"/>
      <c r="D42" s="173">
        <v>0</v>
      </c>
      <c r="E42" s="23"/>
      <c r="F42" s="173">
        <v>1711757956</v>
      </c>
    </row>
    <row r="43" spans="1:6" ht="30" customHeight="1">
      <c r="A43" s="347" t="s">
        <v>257</v>
      </c>
      <c r="B43" s="347"/>
      <c r="D43" s="173">
        <v>9751110372</v>
      </c>
      <c r="E43" s="23"/>
      <c r="F43" s="173">
        <v>42350410900</v>
      </c>
    </row>
    <row r="44" spans="1:6" ht="30" customHeight="1">
      <c r="A44" s="347" t="s">
        <v>258</v>
      </c>
      <c r="B44" s="347"/>
      <c r="D44" s="173">
        <v>5387678925</v>
      </c>
      <c r="E44" s="23"/>
      <c r="F44" s="173">
        <v>35346575268</v>
      </c>
    </row>
    <row r="45" spans="1:6" ht="30" customHeight="1">
      <c r="A45" s="366" t="s">
        <v>268</v>
      </c>
      <c r="B45" s="366"/>
      <c r="D45" s="173">
        <v>7616359343</v>
      </c>
      <c r="E45" s="23"/>
      <c r="F45" s="173">
        <v>45529542795</v>
      </c>
    </row>
    <row r="46" spans="1:6" ht="30" customHeight="1">
      <c r="A46" s="366" t="s">
        <v>269</v>
      </c>
      <c r="B46" s="366"/>
      <c r="D46" s="173">
        <v>2849452048</v>
      </c>
      <c r="E46" s="23"/>
      <c r="F46" s="173">
        <v>13099041070</v>
      </c>
    </row>
    <row r="47" spans="1:6" ht="30" customHeight="1">
      <c r="A47" s="366" t="s">
        <v>270</v>
      </c>
      <c r="B47" s="366"/>
      <c r="D47" s="173">
        <v>0</v>
      </c>
      <c r="E47" s="23"/>
      <c r="F47" s="173">
        <v>6389589024</v>
      </c>
    </row>
    <row r="48" spans="1:6" ht="30" customHeight="1">
      <c r="A48" s="366" t="s">
        <v>271</v>
      </c>
      <c r="B48" s="366"/>
      <c r="D48" s="173">
        <v>5480901147</v>
      </c>
      <c r="E48" s="23"/>
      <c r="F48" s="173">
        <v>22361454576</v>
      </c>
    </row>
    <row r="49" spans="1:6" ht="30" customHeight="1">
      <c r="A49" s="366" t="s">
        <v>287</v>
      </c>
      <c r="B49" s="366"/>
      <c r="D49" s="173">
        <v>0</v>
      </c>
      <c r="E49" s="23"/>
      <c r="F49" s="173">
        <v>44117</v>
      </c>
    </row>
    <row r="50" spans="1:6" ht="30" customHeight="1">
      <c r="A50" s="366" t="s">
        <v>290</v>
      </c>
      <c r="B50" s="366"/>
      <c r="D50" s="173">
        <v>6731804034</v>
      </c>
      <c r="E50" s="23"/>
      <c r="F50" s="173">
        <v>43739753388</v>
      </c>
    </row>
    <row r="51" spans="1:6" ht="30" customHeight="1">
      <c r="A51" s="366" t="s">
        <v>291</v>
      </c>
      <c r="B51" s="366"/>
      <c r="D51" s="173">
        <v>7586137042</v>
      </c>
      <c r="E51" s="23"/>
      <c r="F51" s="173">
        <v>22132547986</v>
      </c>
    </row>
    <row r="52" spans="1:6" ht="30" customHeight="1">
      <c r="A52" s="366" t="s">
        <v>294</v>
      </c>
      <c r="B52" s="366"/>
      <c r="D52" s="173">
        <v>0</v>
      </c>
      <c r="E52" s="23"/>
      <c r="F52" s="173">
        <v>3465123269</v>
      </c>
    </row>
    <row r="53" spans="1:6" ht="30" customHeight="1">
      <c r="A53" s="366" t="s">
        <v>295</v>
      </c>
      <c r="B53" s="366"/>
      <c r="D53" s="173">
        <v>2539452048</v>
      </c>
      <c r="E53" s="23"/>
      <c r="F53" s="173">
        <v>6717260256</v>
      </c>
    </row>
    <row r="54" spans="1:6" ht="30" customHeight="1">
      <c r="A54" s="366" t="s">
        <v>296</v>
      </c>
      <c r="B54" s="366"/>
      <c r="D54" s="173">
        <v>9932063969</v>
      </c>
      <c r="E54" s="23"/>
      <c r="F54" s="173">
        <v>24077034225</v>
      </c>
    </row>
    <row r="55" spans="1:6" ht="30" customHeight="1">
      <c r="A55" s="366" t="s">
        <v>297</v>
      </c>
      <c r="B55" s="366"/>
      <c r="D55" s="173">
        <v>7757682288</v>
      </c>
      <c r="E55" s="23"/>
      <c r="F55" s="173">
        <v>18049315032</v>
      </c>
    </row>
    <row r="56" spans="1:6" ht="30" customHeight="1">
      <c r="A56" s="366" t="s">
        <v>298</v>
      </c>
      <c r="B56" s="366"/>
      <c r="D56" s="173">
        <v>2539452054</v>
      </c>
      <c r="E56" s="23"/>
      <c r="F56" s="173">
        <v>5570410950</v>
      </c>
    </row>
    <row r="57" spans="1:6" ht="30" customHeight="1">
      <c r="A57" s="366" t="s">
        <v>299</v>
      </c>
      <c r="B57" s="366"/>
      <c r="D57" s="173">
        <v>2539452054</v>
      </c>
      <c r="E57" s="23"/>
      <c r="F57" s="173">
        <v>5570410950</v>
      </c>
    </row>
    <row r="58" spans="1:6" ht="30" customHeight="1">
      <c r="A58" s="366" t="s">
        <v>300</v>
      </c>
      <c r="B58" s="366"/>
      <c r="D58" s="173">
        <v>2539452054</v>
      </c>
      <c r="E58" s="23"/>
      <c r="F58" s="173">
        <v>5570410950</v>
      </c>
    </row>
    <row r="59" spans="1:6" ht="30" customHeight="1">
      <c r="A59" s="366" t="s">
        <v>301</v>
      </c>
      <c r="B59" s="366"/>
      <c r="D59" s="173">
        <v>19637</v>
      </c>
      <c r="E59" s="23"/>
      <c r="F59" s="173">
        <v>38768</v>
      </c>
    </row>
    <row r="60" spans="1:6" ht="30" customHeight="1">
      <c r="A60" s="366" t="s">
        <v>314</v>
      </c>
      <c r="B60" s="366"/>
      <c r="D60" s="173">
        <v>8951658290</v>
      </c>
      <c r="E60" s="23"/>
      <c r="F60" s="173">
        <v>17614794503</v>
      </c>
    </row>
    <row r="61" spans="1:6" ht="30" customHeight="1">
      <c r="A61" s="366" t="s">
        <v>315</v>
      </c>
      <c r="B61" s="366"/>
      <c r="D61" s="173">
        <v>4212545052</v>
      </c>
      <c r="E61" s="23"/>
      <c r="F61" s="173">
        <v>8289315010</v>
      </c>
    </row>
    <row r="62" spans="1:6" ht="30" customHeight="1">
      <c r="A62" s="366" t="s">
        <v>316</v>
      </c>
      <c r="B62" s="366"/>
      <c r="D62" s="173">
        <v>2500994434</v>
      </c>
      <c r="E62" s="23"/>
      <c r="F62" s="173">
        <v>4437671205</v>
      </c>
    </row>
    <row r="63" spans="1:6" ht="30" customHeight="1">
      <c r="A63" s="366" t="s">
        <v>317</v>
      </c>
      <c r="B63" s="366"/>
      <c r="D63" s="173">
        <v>2632590098</v>
      </c>
      <c r="E63" s="23"/>
      <c r="F63" s="173">
        <v>4586301324</v>
      </c>
    </row>
    <row r="64" spans="1:6" ht="30" customHeight="1">
      <c r="A64" s="366" t="s">
        <v>318</v>
      </c>
      <c r="B64" s="366"/>
      <c r="D64" s="173">
        <v>6581333843</v>
      </c>
      <c r="E64" s="23"/>
      <c r="F64" s="173">
        <v>10404109583</v>
      </c>
    </row>
    <row r="65" spans="1:6" ht="30" customHeight="1">
      <c r="A65" s="366" t="s">
        <v>319</v>
      </c>
      <c r="B65" s="366"/>
      <c r="D65" s="173">
        <v>1710447775</v>
      </c>
      <c r="E65" s="23"/>
      <c r="F65" s="173">
        <v>2318630118</v>
      </c>
    </row>
    <row r="66" spans="1:6" ht="30" customHeight="1">
      <c r="A66" s="366" t="s">
        <v>320</v>
      </c>
      <c r="B66" s="366"/>
      <c r="D66" s="173">
        <v>7898630120</v>
      </c>
      <c r="E66" s="23"/>
      <c r="F66" s="173">
        <v>10446575320</v>
      </c>
    </row>
    <row r="67" spans="1:6" ht="30" customHeight="1">
      <c r="A67" s="366" t="s">
        <v>321</v>
      </c>
      <c r="B67" s="366"/>
      <c r="D67" s="173">
        <v>6845479427</v>
      </c>
      <c r="E67" s="23"/>
      <c r="F67" s="173">
        <v>8832876680</v>
      </c>
    </row>
    <row r="68" spans="1:6" ht="30" customHeight="1">
      <c r="A68" s="366" t="s">
        <v>322</v>
      </c>
      <c r="B68" s="366"/>
      <c r="D68" s="173">
        <v>5529041084</v>
      </c>
      <c r="E68" s="23"/>
      <c r="F68" s="173">
        <v>5885753412</v>
      </c>
    </row>
    <row r="69" spans="1:6" ht="30" customHeight="1">
      <c r="A69" s="366" t="s">
        <v>332</v>
      </c>
      <c r="B69" s="366"/>
      <c r="D69" s="173">
        <v>2951794500</v>
      </c>
      <c r="E69" s="23"/>
      <c r="F69" s="173">
        <v>2951794500</v>
      </c>
    </row>
    <row r="70" spans="1:6" ht="30" customHeight="1">
      <c r="A70" s="366" t="s">
        <v>333</v>
      </c>
      <c r="B70" s="366"/>
      <c r="D70" s="173">
        <v>5095890390</v>
      </c>
      <c r="E70" s="23"/>
      <c r="F70" s="173">
        <v>5095890390</v>
      </c>
    </row>
    <row r="71" spans="1:6" ht="30" customHeight="1">
      <c r="A71" s="366" t="s">
        <v>334</v>
      </c>
      <c r="B71" s="366"/>
      <c r="D71" s="173">
        <v>1384410950</v>
      </c>
      <c r="E71" s="23"/>
      <c r="F71" s="173">
        <v>1384410950</v>
      </c>
    </row>
    <row r="72" spans="1:6" ht="30" customHeight="1">
      <c r="A72" s="366" t="s">
        <v>335</v>
      </c>
      <c r="B72" s="366"/>
      <c r="D72" s="173">
        <v>1064931504</v>
      </c>
      <c r="E72" s="23"/>
      <c r="F72" s="173">
        <v>1064931504</v>
      </c>
    </row>
    <row r="73" spans="1:6" ht="30" customHeight="1">
      <c r="A73" s="366" t="s">
        <v>336</v>
      </c>
      <c r="B73" s="366"/>
      <c r="D73" s="173">
        <v>1146575340</v>
      </c>
      <c r="E73" s="23"/>
      <c r="F73" s="173">
        <v>1146575340</v>
      </c>
    </row>
    <row r="74" spans="1:6" ht="30" customHeight="1">
      <c r="A74" s="366" t="s">
        <v>337</v>
      </c>
      <c r="B74" s="366"/>
      <c r="D74" s="173">
        <v>594520542</v>
      </c>
      <c r="E74" s="23"/>
      <c r="F74" s="173">
        <v>594520542</v>
      </c>
    </row>
    <row r="75" spans="1:6" ht="30" customHeight="1" thickBot="1">
      <c r="A75" s="341" t="s">
        <v>12</v>
      </c>
      <c r="B75" s="341"/>
      <c r="C75" s="22"/>
      <c r="D75" s="178">
        <f>SUM(D7:D74)</f>
        <v>163645143869</v>
      </c>
      <c r="E75" s="25"/>
      <c r="F75" s="178">
        <f>SUM(F7:F74)</f>
        <v>946344807551</v>
      </c>
    </row>
    <row r="76" spans="1:6" ht="30" customHeight="1" thickTop="1"/>
  </sheetData>
  <mergeCells count="74">
    <mergeCell ref="A64:B64"/>
    <mergeCell ref="A65:B65"/>
    <mergeCell ref="A66:B66"/>
    <mergeCell ref="A67:B67"/>
    <mergeCell ref="A68:B68"/>
    <mergeCell ref="A59:B59"/>
    <mergeCell ref="A60:B60"/>
    <mergeCell ref="A61:B61"/>
    <mergeCell ref="A62:B62"/>
    <mergeCell ref="A63:B63"/>
    <mergeCell ref="A56:B56"/>
    <mergeCell ref="A57:B57"/>
    <mergeCell ref="A58:B58"/>
    <mergeCell ref="A49:B49"/>
    <mergeCell ref="A52:B52"/>
    <mergeCell ref="A53:B53"/>
    <mergeCell ref="A54:B54"/>
    <mergeCell ref="A55:B55"/>
    <mergeCell ref="A75:B75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1:B41"/>
    <mergeCell ref="A42:B42"/>
    <mergeCell ref="A50:B50"/>
    <mergeCell ref="A51:B51"/>
    <mergeCell ref="A40:B40"/>
    <mergeCell ref="A43:B43"/>
    <mergeCell ref="A48:B48"/>
    <mergeCell ref="A44:B44"/>
    <mergeCell ref="A26:B26"/>
    <mergeCell ref="A27:B27"/>
    <mergeCell ref="A45:B45"/>
    <mergeCell ref="A46:B46"/>
    <mergeCell ref="A47:B47"/>
    <mergeCell ref="A30:B30"/>
    <mergeCell ref="A25:B25"/>
    <mergeCell ref="A28:B28"/>
    <mergeCell ref="A29:B29"/>
    <mergeCell ref="A1:F1"/>
    <mergeCell ref="A2:F2"/>
    <mergeCell ref="A3:F3"/>
    <mergeCell ref="A7:B7"/>
    <mergeCell ref="A8:B8"/>
    <mergeCell ref="A4:F4"/>
    <mergeCell ref="A6:B6"/>
    <mergeCell ref="A9:B9"/>
    <mergeCell ref="A10:B10"/>
    <mergeCell ref="A11:B11"/>
    <mergeCell ref="A12:B12"/>
    <mergeCell ref="A13:B13"/>
    <mergeCell ref="A14:B14"/>
    <mergeCell ref="A23:B23"/>
    <mergeCell ref="A24:B24"/>
    <mergeCell ref="A17:B17"/>
    <mergeCell ref="A16:B16"/>
    <mergeCell ref="A15:B15"/>
    <mergeCell ref="A18:B18"/>
    <mergeCell ref="A19:B19"/>
    <mergeCell ref="A20:B20"/>
    <mergeCell ref="A21:B21"/>
    <mergeCell ref="A22:B22"/>
    <mergeCell ref="A74:B74"/>
    <mergeCell ref="A69:B69"/>
    <mergeCell ref="A70:B70"/>
    <mergeCell ref="A71:B71"/>
    <mergeCell ref="A72:B72"/>
    <mergeCell ref="A73:B73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  <pageSetUpPr fitToPage="1"/>
  </sheetPr>
  <dimension ref="A1:I11"/>
  <sheetViews>
    <sheetView rightToLeft="1" view="pageBreakPreview" zoomScaleNormal="100" zoomScaleSheetLayoutView="100" workbookViewId="0">
      <selection activeCell="H1" sqref="H1"/>
    </sheetView>
  </sheetViews>
  <sheetFormatPr defaultRowHeight="30" customHeight="1"/>
  <cols>
    <col min="1" max="1" width="5.140625" style="12" customWidth="1"/>
    <col min="2" max="2" width="41.5703125" style="12" customWidth="1"/>
    <col min="3" max="3" width="1.28515625" style="12" customWidth="1"/>
    <col min="4" max="4" width="19.42578125" style="54" customWidth="1"/>
    <col min="5" max="5" width="1.28515625" style="54" customWidth="1"/>
    <col min="6" max="6" width="24.7109375" style="54" customWidth="1"/>
    <col min="7" max="7" width="0.28515625" style="12" customWidth="1"/>
    <col min="8" max="8" width="12.7109375" style="12" bestFit="1" customWidth="1"/>
    <col min="9" max="9" width="14.140625" style="12" bestFit="1" customWidth="1"/>
    <col min="10" max="16384" width="9.140625" style="12"/>
  </cols>
  <sheetData>
    <row r="1" spans="1:9" ht="30" customHeight="1">
      <c r="A1" s="341" t="s">
        <v>0</v>
      </c>
      <c r="B1" s="341"/>
      <c r="C1" s="341"/>
      <c r="D1" s="341"/>
      <c r="E1" s="341"/>
      <c r="F1" s="341"/>
    </row>
    <row r="2" spans="1:9" ht="30" customHeight="1">
      <c r="A2" s="341" t="s">
        <v>83</v>
      </c>
      <c r="B2" s="341"/>
      <c r="C2" s="341"/>
      <c r="D2" s="341"/>
      <c r="E2" s="341"/>
      <c r="F2" s="341"/>
    </row>
    <row r="3" spans="1:9" ht="30" customHeight="1">
      <c r="A3" s="341" t="s">
        <v>325</v>
      </c>
      <c r="B3" s="341"/>
      <c r="C3" s="341"/>
      <c r="D3" s="341"/>
      <c r="E3" s="341"/>
      <c r="F3" s="341"/>
    </row>
    <row r="4" spans="1:9" s="13" customFormat="1" ht="30" customHeight="1">
      <c r="A4" s="342" t="s">
        <v>155</v>
      </c>
      <c r="B4" s="342"/>
      <c r="C4" s="342"/>
      <c r="D4" s="342"/>
      <c r="E4" s="342"/>
      <c r="F4" s="342"/>
    </row>
    <row r="5" spans="1:9" ht="30" customHeight="1">
      <c r="D5" s="60" t="s">
        <v>94</v>
      </c>
      <c r="F5" s="82" t="str">
        <f>'درآمد سرمایه گذاری در سهام'!$M$5</f>
        <v>از ابتدای سال مالی تا پایان ماه</v>
      </c>
    </row>
    <row r="6" spans="1:9" ht="30" customHeight="1">
      <c r="A6" s="338" t="s">
        <v>93</v>
      </c>
      <c r="B6" s="338"/>
      <c r="D6" s="80" t="s">
        <v>70</v>
      </c>
      <c r="F6" s="80" t="s">
        <v>70</v>
      </c>
    </row>
    <row r="7" spans="1:9" ht="30" customHeight="1">
      <c r="A7" s="371" t="s">
        <v>93</v>
      </c>
      <c r="B7" s="371"/>
      <c r="D7" s="42">
        <v>6</v>
      </c>
      <c r="E7" s="77"/>
      <c r="F7" s="42">
        <v>115746138</v>
      </c>
    </row>
    <row r="8" spans="1:9" ht="30" customHeight="1">
      <c r="A8" s="370" t="s">
        <v>112</v>
      </c>
      <c r="B8" s="370"/>
      <c r="D8" s="42">
        <v>171097531</v>
      </c>
      <c r="E8" s="77"/>
      <c r="F8" s="42">
        <f>746417299+291903990</f>
        <v>1038321289</v>
      </c>
      <c r="I8" s="98"/>
    </row>
    <row r="9" spans="1:9" ht="30" customHeight="1">
      <c r="A9" s="370" t="s">
        <v>113</v>
      </c>
      <c r="B9" s="370"/>
      <c r="D9" s="83">
        <v>5752514</v>
      </c>
      <c r="E9" s="77"/>
      <c r="F9" s="42">
        <v>301723486</v>
      </c>
      <c r="H9" s="98"/>
    </row>
    <row r="10" spans="1:9" ht="30" customHeight="1" thickBot="1">
      <c r="A10" s="341" t="s">
        <v>12</v>
      </c>
      <c r="B10" s="341"/>
      <c r="D10" s="90">
        <f>SUM(D7:D9)</f>
        <v>176850051</v>
      </c>
      <c r="E10" s="91"/>
      <c r="F10" s="90">
        <f>SUM(F7:F9)</f>
        <v>1455790913</v>
      </c>
      <c r="H10" s="98"/>
    </row>
    <row r="11" spans="1:9" ht="30" customHeight="1" thickTop="1">
      <c r="H11" s="98"/>
    </row>
  </sheetData>
  <mergeCells count="9">
    <mergeCell ref="A7:B7"/>
    <mergeCell ref="A8:B8"/>
    <mergeCell ref="A9:B9"/>
    <mergeCell ref="A10:B10"/>
    <mergeCell ref="A1:F1"/>
    <mergeCell ref="A2:F2"/>
    <mergeCell ref="A3:F3"/>
    <mergeCell ref="A6:B6"/>
    <mergeCell ref="A4:F4"/>
  </mergeCells>
  <printOptions horizontalCentered="1"/>
  <pageMargins left="0.39" right="0.39" top="0.39" bottom="0.39" header="0" footer="0"/>
  <pageSetup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-0.249977111117893"/>
    <pageSetUpPr fitToPage="1"/>
  </sheetPr>
  <dimension ref="A1:Z18"/>
  <sheetViews>
    <sheetView rightToLeft="1" view="pageBreakPreview" zoomScaleNormal="100" zoomScaleSheetLayoutView="100" workbookViewId="0">
      <selection activeCell="U1" sqref="U1"/>
    </sheetView>
  </sheetViews>
  <sheetFormatPr defaultRowHeight="30" customHeight="1"/>
  <cols>
    <col min="1" max="1" width="39" style="12" customWidth="1"/>
    <col min="2" max="2" width="0.7109375" style="12" customWidth="1"/>
    <col min="3" max="3" width="16.85546875" style="12" customWidth="1"/>
    <col min="4" max="4" width="0.5703125" style="12" customWidth="1"/>
    <col min="5" max="5" width="20.7109375" style="12" customWidth="1"/>
    <col min="6" max="6" width="0.5703125" style="12" customWidth="1"/>
    <col min="7" max="7" width="15.5703125" style="12" customWidth="1"/>
    <col min="8" max="8" width="0.5703125" style="12" customWidth="1"/>
    <col min="9" max="9" width="15" style="12" bestFit="1" customWidth="1"/>
    <col min="10" max="10" width="0.7109375" style="12" customWidth="1"/>
    <col min="11" max="11" width="13.42578125" style="12" bestFit="1" customWidth="1"/>
    <col min="12" max="12" width="0.7109375" style="12" customWidth="1"/>
    <col min="13" max="13" width="15.5703125" style="12" customWidth="1"/>
    <col min="14" max="14" width="0.5703125" style="12" customWidth="1"/>
    <col min="15" max="15" width="17.28515625" style="12" bestFit="1" customWidth="1"/>
    <col min="16" max="16" width="0.5703125" style="12" customWidth="1"/>
    <col min="17" max="17" width="20.85546875" style="12" bestFit="1" customWidth="1"/>
    <col min="18" max="18" width="0.7109375" style="12" customWidth="1"/>
    <col min="19" max="19" width="17.28515625" style="12" bestFit="1" customWidth="1"/>
    <col min="20" max="20" width="0.28515625" style="12" customWidth="1"/>
    <col min="21" max="21" width="9.140625" style="12"/>
    <col min="22" max="23" width="11" style="12" customWidth="1"/>
    <col min="24" max="24" width="13.42578125" style="12" customWidth="1"/>
    <col min="25" max="25" width="15.85546875" style="12" customWidth="1"/>
    <col min="26" max="26" width="13.28515625" style="12" customWidth="1"/>
    <col min="27" max="16384" width="9.140625" style="12"/>
  </cols>
  <sheetData>
    <row r="1" spans="1:26" ht="30" customHeight="1">
      <c r="A1" s="341" t="s">
        <v>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</row>
    <row r="2" spans="1:26" ht="30" customHeight="1">
      <c r="A2" s="341" t="s">
        <v>83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</row>
    <row r="3" spans="1:26" ht="30" customHeight="1">
      <c r="A3" s="341" t="s">
        <v>325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</row>
    <row r="4" spans="1:26" s="13" customFormat="1" ht="30" customHeight="1">
      <c r="A4" s="342" t="s">
        <v>96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U4" s="38"/>
      <c r="V4" s="38"/>
      <c r="W4" s="38"/>
      <c r="X4" s="38"/>
      <c r="Y4" s="38"/>
      <c r="Z4" s="38"/>
    </row>
    <row r="5" spans="1:26" ht="19.5" customHeight="1">
      <c r="A5" s="338" t="s">
        <v>13</v>
      </c>
      <c r="C5" s="338" t="s">
        <v>114</v>
      </c>
      <c r="D5" s="338"/>
      <c r="E5" s="338"/>
      <c r="F5" s="338"/>
      <c r="G5" s="338"/>
      <c r="I5" s="338" t="s">
        <v>94</v>
      </c>
      <c r="J5" s="338"/>
      <c r="K5" s="338"/>
      <c r="L5" s="338"/>
      <c r="M5" s="338"/>
      <c r="O5" s="338" t="str">
        <f>'درآمد سرمایه گذاری در سهام'!$M$5</f>
        <v>از ابتدای سال مالی تا پایان ماه</v>
      </c>
      <c r="P5" s="338"/>
      <c r="Q5" s="338"/>
      <c r="R5" s="338"/>
      <c r="S5" s="338"/>
      <c r="U5" s="39"/>
      <c r="V5" s="39"/>
      <c r="W5" s="40"/>
      <c r="X5" s="39"/>
      <c r="Y5" s="40"/>
      <c r="Z5" s="39"/>
    </row>
    <row r="6" spans="1:26" ht="38.25" customHeight="1">
      <c r="A6" s="338"/>
      <c r="C6" s="6" t="s">
        <v>115</v>
      </c>
      <c r="D6" s="26"/>
      <c r="E6" s="6" t="s">
        <v>116</v>
      </c>
      <c r="F6" s="26"/>
      <c r="G6" s="6" t="s">
        <v>117</v>
      </c>
      <c r="I6" s="6" t="s">
        <v>118</v>
      </c>
      <c r="J6" s="26"/>
      <c r="K6" s="6" t="s">
        <v>119</v>
      </c>
      <c r="L6" s="26"/>
      <c r="M6" s="6" t="s">
        <v>120</v>
      </c>
      <c r="O6" s="6" t="s">
        <v>118</v>
      </c>
      <c r="P6" s="26"/>
      <c r="Q6" s="6" t="s">
        <v>119</v>
      </c>
      <c r="R6" s="26"/>
      <c r="S6" s="6" t="s">
        <v>120</v>
      </c>
      <c r="U6" s="39"/>
      <c r="V6" s="39"/>
      <c r="W6" s="40"/>
      <c r="X6" s="39"/>
      <c r="Y6" s="40"/>
      <c r="Z6" s="39"/>
    </row>
    <row r="7" spans="1:26" ht="30" customHeight="1">
      <c r="A7" s="3" t="s">
        <v>261</v>
      </c>
      <c r="C7" s="167" t="s">
        <v>292</v>
      </c>
      <c r="D7" s="14"/>
      <c r="E7" s="167">
        <v>411</v>
      </c>
      <c r="F7" s="14"/>
      <c r="G7" s="167">
        <v>285</v>
      </c>
      <c r="H7" s="14"/>
      <c r="I7" s="174">
        <v>0</v>
      </c>
      <c r="J7" s="14"/>
      <c r="K7" s="174">
        <v>0</v>
      </c>
      <c r="L7" s="14"/>
      <c r="M7" s="174">
        <f>I7-K7</f>
        <v>0</v>
      </c>
      <c r="N7" s="14"/>
      <c r="O7" s="174">
        <v>117135</v>
      </c>
      <c r="P7" s="172"/>
      <c r="Q7" s="174">
        <v>10249</v>
      </c>
      <c r="R7" s="172"/>
      <c r="S7" s="174">
        <f>O7-Q7</f>
        <v>106886</v>
      </c>
      <c r="U7" s="39"/>
      <c r="V7" s="39"/>
      <c r="W7" s="40"/>
      <c r="X7" s="39"/>
      <c r="Y7" s="40"/>
      <c r="Z7" s="40"/>
    </row>
    <row r="8" spans="1:26" ht="30" customHeight="1">
      <c r="A8" s="11" t="s">
        <v>12</v>
      </c>
      <c r="C8" s="7"/>
      <c r="D8" s="14"/>
      <c r="E8" s="7"/>
      <c r="F8" s="14"/>
      <c r="G8" s="169"/>
      <c r="H8" s="25"/>
      <c r="I8" s="170">
        <f>SUM(I7:I7)</f>
        <v>0</v>
      </c>
      <c r="J8" s="25"/>
      <c r="K8" s="193">
        <f>SUM(K7:K7)</f>
        <v>0</v>
      </c>
      <c r="L8" s="25"/>
      <c r="M8" s="170">
        <f>SUM(M7:M7)</f>
        <v>0</v>
      </c>
      <c r="N8" s="25"/>
      <c r="O8" s="170">
        <f>SUM(O7:O7)</f>
        <v>117135</v>
      </c>
      <c r="P8" s="25"/>
      <c r="Q8" s="193">
        <f>SUM(Q7:Q7)</f>
        <v>10249</v>
      </c>
      <c r="R8" s="25"/>
      <c r="S8" s="170">
        <f>SUM(S7:S7)</f>
        <v>106886</v>
      </c>
    </row>
    <row r="11" spans="1:26" ht="30" customHeight="1">
      <c r="H11" s="38"/>
    </row>
    <row r="12" spans="1:26" ht="30" customHeight="1">
      <c r="H12" s="52"/>
    </row>
    <row r="13" spans="1:26" ht="30" customHeight="1">
      <c r="H13" s="52">
        <v>203431000</v>
      </c>
    </row>
    <row r="14" spans="1:26" ht="30" customHeight="1">
      <c r="H14" s="52">
        <v>167236435</v>
      </c>
    </row>
    <row r="15" spans="1:26" ht="30" customHeight="1">
      <c r="H15" s="52">
        <v>10388205829</v>
      </c>
    </row>
    <row r="16" spans="1:26" ht="30" customHeight="1">
      <c r="H16" s="52">
        <v>420000</v>
      </c>
    </row>
    <row r="17" spans="1:8" ht="30" customHeight="1">
      <c r="H17" s="37"/>
    </row>
    <row r="18" spans="1:8" ht="30" customHeight="1">
      <c r="A18" s="37"/>
      <c r="B18" s="37"/>
      <c r="C18" s="37"/>
      <c r="D18" s="37"/>
      <c r="E18" s="37"/>
      <c r="F18" s="37"/>
      <c r="G18" s="37"/>
      <c r="H18" s="37"/>
    </row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-0.249977111117893"/>
    <pageSetUpPr fitToPage="1"/>
  </sheetPr>
  <dimension ref="A1:U26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29.5703125" style="12" customWidth="1"/>
    <col min="2" max="2" width="0.7109375" style="12" customWidth="1"/>
    <col min="3" max="3" width="11" style="12" bestFit="1" customWidth="1"/>
    <col min="4" max="4" width="1.28515625" style="12" customWidth="1"/>
    <col min="5" max="5" width="11.85546875" style="12" customWidth="1"/>
    <col min="6" max="6" width="0.42578125" style="12" customWidth="1"/>
    <col min="7" max="7" width="17.42578125" style="12" customWidth="1"/>
    <col min="8" max="8" width="0.42578125" style="12" customWidth="1"/>
    <col min="9" max="9" width="10.85546875" style="12" customWidth="1"/>
    <col min="10" max="10" width="0.42578125" style="12" customWidth="1"/>
    <col min="11" max="11" width="17.5703125" style="12" customWidth="1"/>
    <col min="12" max="12" width="0.42578125" style="12" customWidth="1"/>
    <col min="13" max="13" width="18.140625" style="12" bestFit="1" customWidth="1"/>
    <col min="14" max="14" width="0.5703125" style="12" customWidth="1"/>
    <col min="15" max="15" width="10.85546875" style="12" bestFit="1" customWidth="1"/>
    <col min="16" max="16" width="0.5703125" style="12" customWidth="1"/>
    <col min="17" max="17" width="18.140625" style="12" bestFit="1" customWidth="1"/>
    <col min="18" max="18" width="0.28515625" style="12" customWidth="1"/>
    <col min="19" max="19" width="9.140625" style="12"/>
    <col min="20" max="20" width="43.42578125" style="130" customWidth="1"/>
    <col min="21" max="21" width="13.5703125" style="130" bestFit="1" customWidth="1"/>
    <col min="22" max="16384" width="9.140625" style="12"/>
  </cols>
  <sheetData>
    <row r="1" spans="1:21" ht="30" customHeight="1">
      <c r="A1" s="341" t="s">
        <v>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T1" s="127"/>
      <c r="U1" s="127"/>
    </row>
    <row r="2" spans="1:21" ht="30" customHeight="1">
      <c r="A2" s="341" t="s">
        <v>83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T2" s="128"/>
      <c r="U2" s="128"/>
    </row>
    <row r="3" spans="1:21" ht="30" customHeight="1">
      <c r="A3" s="341" t="s">
        <v>325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T3" s="67"/>
      <c r="U3" s="67"/>
    </row>
    <row r="4" spans="1:21" s="13" customFormat="1" ht="30" customHeight="1">
      <c r="A4" s="342" t="s">
        <v>121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T4" s="67"/>
      <c r="U4" s="67"/>
    </row>
    <row r="5" spans="1:21" ht="25.5" customHeight="1">
      <c r="A5" s="338" t="s">
        <v>84</v>
      </c>
      <c r="C5" s="357" t="s">
        <v>94</v>
      </c>
      <c r="D5" s="357"/>
      <c r="E5" s="357"/>
      <c r="F5" s="357"/>
      <c r="G5" s="357"/>
      <c r="H5" s="357"/>
      <c r="I5" s="357"/>
      <c r="J5" s="357"/>
      <c r="K5" s="357"/>
      <c r="M5" s="338" t="str">
        <f>'درآمد سرمایه گذاری در سهام'!$M$5</f>
        <v>از ابتدای سال مالی تا پایان ماه</v>
      </c>
      <c r="N5" s="338"/>
      <c r="O5" s="338"/>
      <c r="P5" s="338"/>
      <c r="Q5" s="338"/>
      <c r="T5" s="67"/>
      <c r="U5" s="67"/>
    </row>
    <row r="6" spans="1:21" ht="38.25" customHeight="1">
      <c r="A6" s="338"/>
      <c r="C6" s="394" t="s">
        <v>34</v>
      </c>
      <c r="D6" s="394"/>
      <c r="E6" s="28" t="s">
        <v>122</v>
      </c>
      <c r="G6" s="28" t="s">
        <v>123</v>
      </c>
      <c r="I6" s="28" t="s">
        <v>119</v>
      </c>
      <c r="K6" s="28" t="s">
        <v>124</v>
      </c>
      <c r="M6" s="6" t="s">
        <v>123</v>
      </c>
      <c r="N6" s="26"/>
      <c r="O6" s="6" t="s">
        <v>119</v>
      </c>
      <c r="P6" s="26"/>
      <c r="Q6" s="6" t="s">
        <v>124</v>
      </c>
      <c r="T6" s="67"/>
      <c r="U6" s="67"/>
    </row>
    <row r="7" spans="1:21" ht="27.95" customHeight="1">
      <c r="A7" s="3" t="s">
        <v>161</v>
      </c>
      <c r="C7" s="51" t="s">
        <v>162</v>
      </c>
      <c r="D7" s="220"/>
      <c r="E7" s="221">
        <v>20.5</v>
      </c>
      <c r="F7" s="32"/>
      <c r="G7" s="196">
        <v>12096104427</v>
      </c>
      <c r="H7" s="194"/>
      <c r="I7" s="195">
        <v>0</v>
      </c>
      <c r="J7" s="194"/>
      <c r="K7" s="196">
        <f t="shared" ref="K7:K23" si="0">G7</f>
        <v>12096104427</v>
      </c>
      <c r="L7" s="194"/>
      <c r="M7" s="196">
        <v>95988441582</v>
      </c>
      <c r="N7" s="194"/>
      <c r="O7" s="195">
        <v>0</v>
      </c>
      <c r="P7" s="194"/>
      <c r="Q7" s="196">
        <f>M7</f>
        <v>95988441582</v>
      </c>
      <c r="T7" s="67"/>
      <c r="U7" s="67"/>
    </row>
    <row r="8" spans="1:21" ht="27.95" customHeight="1">
      <c r="A8" s="4" t="s">
        <v>159</v>
      </c>
      <c r="C8" s="41" t="s">
        <v>160</v>
      </c>
      <c r="D8" s="23"/>
      <c r="E8" s="222">
        <v>23</v>
      </c>
      <c r="F8" s="32"/>
      <c r="G8" s="196">
        <v>15073304781</v>
      </c>
      <c r="H8" s="194"/>
      <c r="I8" s="196">
        <v>0</v>
      </c>
      <c r="J8" s="194"/>
      <c r="K8" s="196">
        <f t="shared" si="0"/>
        <v>15073304781</v>
      </c>
      <c r="L8" s="194"/>
      <c r="M8" s="196">
        <v>118570819458</v>
      </c>
      <c r="N8" s="194"/>
      <c r="O8" s="196">
        <v>0</v>
      </c>
      <c r="P8" s="194"/>
      <c r="Q8" s="196">
        <f t="shared" ref="Q8:Q23" si="1">M8</f>
        <v>118570819458</v>
      </c>
      <c r="T8" s="67"/>
      <c r="U8" s="129"/>
    </row>
    <row r="9" spans="1:21" ht="27.95" customHeight="1">
      <c r="A9" s="4" t="s">
        <v>44</v>
      </c>
      <c r="C9" s="41" t="s">
        <v>45</v>
      </c>
      <c r="D9" s="23"/>
      <c r="E9" s="222">
        <v>23</v>
      </c>
      <c r="F9" s="32"/>
      <c r="G9" s="196">
        <v>0</v>
      </c>
      <c r="H9" s="194"/>
      <c r="I9" s="196">
        <v>0</v>
      </c>
      <c r="J9" s="194"/>
      <c r="K9" s="196">
        <f t="shared" si="0"/>
        <v>0</v>
      </c>
      <c r="L9" s="194"/>
      <c r="M9" s="196">
        <v>62468573558</v>
      </c>
      <c r="N9" s="194"/>
      <c r="O9" s="196">
        <v>0</v>
      </c>
      <c r="P9" s="194"/>
      <c r="Q9" s="196">
        <f t="shared" si="1"/>
        <v>62468573558</v>
      </c>
      <c r="T9" s="67"/>
      <c r="U9" s="67"/>
    </row>
    <row r="10" spans="1:21" ht="27.95" customHeight="1">
      <c r="A10" s="4" t="s">
        <v>57</v>
      </c>
      <c r="C10" s="41" t="s">
        <v>59</v>
      </c>
      <c r="D10" s="23"/>
      <c r="E10" s="222">
        <v>23</v>
      </c>
      <c r="F10" s="32"/>
      <c r="G10" s="196">
        <v>5676449203</v>
      </c>
      <c r="H10" s="194"/>
      <c r="I10" s="196">
        <v>0</v>
      </c>
      <c r="J10" s="194"/>
      <c r="K10" s="196">
        <f t="shared" si="0"/>
        <v>5676449203</v>
      </c>
      <c r="L10" s="194"/>
      <c r="M10" s="196">
        <v>44589483326</v>
      </c>
      <c r="N10" s="194"/>
      <c r="O10" s="196">
        <v>0</v>
      </c>
      <c r="P10" s="194"/>
      <c r="Q10" s="196">
        <f t="shared" si="1"/>
        <v>44589483326</v>
      </c>
      <c r="T10" s="67"/>
      <c r="U10" s="129"/>
    </row>
    <row r="11" spans="1:21" ht="27.95" customHeight="1">
      <c r="A11" s="4" t="s">
        <v>55</v>
      </c>
      <c r="C11" s="41" t="s">
        <v>56</v>
      </c>
      <c r="D11" s="23"/>
      <c r="E11" s="222">
        <v>20.5</v>
      </c>
      <c r="F11" s="32"/>
      <c r="G11" s="196">
        <v>935909767</v>
      </c>
      <c r="H11" s="194"/>
      <c r="I11" s="196">
        <v>0</v>
      </c>
      <c r="J11" s="194"/>
      <c r="K11" s="196">
        <f t="shared" si="0"/>
        <v>935909767</v>
      </c>
      <c r="L11" s="194"/>
      <c r="M11" s="196">
        <v>7651574044</v>
      </c>
      <c r="N11" s="194"/>
      <c r="O11" s="196">
        <v>0</v>
      </c>
      <c r="P11" s="194"/>
      <c r="Q11" s="196">
        <f t="shared" si="1"/>
        <v>7651574044</v>
      </c>
      <c r="T11" s="67"/>
      <c r="U11" s="129"/>
    </row>
    <row r="12" spans="1:21" ht="27.95" customHeight="1">
      <c r="A12" s="4" t="s">
        <v>51</v>
      </c>
      <c r="C12" s="41" t="s">
        <v>53</v>
      </c>
      <c r="D12" s="23"/>
      <c r="E12" s="222">
        <v>20.5</v>
      </c>
      <c r="F12" s="32"/>
      <c r="G12" s="196">
        <v>856086748</v>
      </c>
      <c r="H12" s="194"/>
      <c r="I12" s="196">
        <v>0</v>
      </c>
      <c r="J12" s="194"/>
      <c r="K12" s="196">
        <f t="shared" si="0"/>
        <v>856086748</v>
      </c>
      <c r="L12" s="194"/>
      <c r="M12" s="196">
        <v>12366716186</v>
      </c>
      <c r="N12" s="194"/>
      <c r="O12" s="196">
        <v>0</v>
      </c>
      <c r="P12" s="194"/>
      <c r="Q12" s="196">
        <f t="shared" si="1"/>
        <v>12366716186</v>
      </c>
      <c r="T12" s="67"/>
      <c r="U12" s="129"/>
    </row>
    <row r="13" spans="1:21" ht="27.95" customHeight="1">
      <c r="A13" s="4" t="s">
        <v>46</v>
      </c>
      <c r="C13" s="41" t="s">
        <v>48</v>
      </c>
      <c r="D13" s="23"/>
      <c r="E13" s="222">
        <v>23</v>
      </c>
      <c r="F13" s="32"/>
      <c r="G13" s="196">
        <v>11596424671</v>
      </c>
      <c r="H13" s="194"/>
      <c r="I13" s="196">
        <v>0</v>
      </c>
      <c r="J13" s="194"/>
      <c r="K13" s="196">
        <f t="shared" si="0"/>
        <v>11596424671</v>
      </c>
      <c r="L13" s="194"/>
      <c r="M13" s="196">
        <v>88568681308</v>
      </c>
      <c r="N13" s="194"/>
      <c r="O13" s="196">
        <v>0</v>
      </c>
      <c r="P13" s="194"/>
      <c r="Q13" s="196">
        <f t="shared" si="1"/>
        <v>88568681308</v>
      </c>
      <c r="T13" s="67"/>
      <c r="U13" s="129"/>
    </row>
    <row r="14" spans="1:21" ht="27.95" customHeight="1">
      <c r="A14" s="4" t="s">
        <v>49</v>
      </c>
      <c r="C14" s="41" t="s">
        <v>50</v>
      </c>
      <c r="D14" s="23"/>
      <c r="E14" s="222">
        <v>18</v>
      </c>
      <c r="F14" s="32"/>
      <c r="G14" s="196">
        <v>0</v>
      </c>
      <c r="H14" s="194"/>
      <c r="I14" s="196">
        <v>0</v>
      </c>
      <c r="J14" s="194"/>
      <c r="K14" s="196">
        <f t="shared" si="0"/>
        <v>0</v>
      </c>
      <c r="L14" s="194"/>
      <c r="M14" s="196">
        <v>23300660162</v>
      </c>
      <c r="N14" s="194"/>
      <c r="O14" s="196">
        <v>0</v>
      </c>
      <c r="P14" s="194"/>
      <c r="Q14" s="196">
        <f>M14</f>
        <v>23300660162</v>
      </c>
      <c r="T14" s="67"/>
      <c r="U14" s="67"/>
    </row>
    <row r="15" spans="1:21" ht="27.95" customHeight="1">
      <c r="A15" s="4" t="s">
        <v>338</v>
      </c>
      <c r="C15" s="41" t="s">
        <v>330</v>
      </c>
      <c r="D15" s="23"/>
      <c r="E15" s="222">
        <v>23</v>
      </c>
      <c r="F15" s="32"/>
      <c r="G15" s="196">
        <v>10716163098</v>
      </c>
      <c r="H15" s="194"/>
      <c r="I15" s="196">
        <v>0</v>
      </c>
      <c r="J15" s="194"/>
      <c r="K15" s="196">
        <f t="shared" si="0"/>
        <v>10716163098</v>
      </c>
      <c r="L15" s="194"/>
      <c r="M15" s="196">
        <v>10716163098</v>
      </c>
      <c r="N15" s="194"/>
      <c r="O15" s="196">
        <v>0</v>
      </c>
      <c r="P15" s="194"/>
      <c r="Q15" s="196">
        <f>M15</f>
        <v>10716163098</v>
      </c>
      <c r="T15" s="67"/>
      <c r="U15" s="67"/>
    </row>
    <row r="16" spans="1:21" ht="27.95" customHeight="1">
      <c r="A16" s="4" t="s">
        <v>282</v>
      </c>
      <c r="C16" s="41" t="s">
        <v>284</v>
      </c>
      <c r="D16" s="23"/>
      <c r="E16" s="222">
        <v>23</v>
      </c>
      <c r="F16" s="32"/>
      <c r="G16" s="196">
        <v>10265160919</v>
      </c>
      <c r="H16" s="194"/>
      <c r="I16" s="196">
        <v>0</v>
      </c>
      <c r="J16" s="194"/>
      <c r="K16" s="196">
        <f t="shared" si="0"/>
        <v>10265160919</v>
      </c>
      <c r="L16" s="194"/>
      <c r="M16" s="196">
        <v>36510543191</v>
      </c>
      <c r="N16" s="194"/>
      <c r="O16" s="196">
        <v>0</v>
      </c>
      <c r="P16" s="194"/>
      <c r="Q16" s="196">
        <f>M16</f>
        <v>36510543191</v>
      </c>
      <c r="T16" s="67"/>
      <c r="U16" s="67"/>
    </row>
    <row r="17" spans="1:21" ht="27.95" customHeight="1">
      <c r="A17" s="4" t="s">
        <v>264</v>
      </c>
      <c r="C17" s="41" t="s">
        <v>266</v>
      </c>
      <c r="D17" s="23"/>
      <c r="E17" s="222">
        <v>23</v>
      </c>
      <c r="F17" s="32"/>
      <c r="G17" s="196">
        <v>11400486000</v>
      </c>
      <c r="H17" s="194"/>
      <c r="I17" s="196">
        <v>0</v>
      </c>
      <c r="J17" s="194"/>
      <c r="K17" s="196">
        <f t="shared" si="0"/>
        <v>11400486000</v>
      </c>
      <c r="L17" s="194"/>
      <c r="M17" s="196">
        <v>55939682592</v>
      </c>
      <c r="N17" s="194"/>
      <c r="O17" s="196">
        <v>0</v>
      </c>
      <c r="P17" s="194"/>
      <c r="Q17" s="196">
        <f t="shared" si="1"/>
        <v>55939682592</v>
      </c>
      <c r="T17" s="67"/>
      <c r="U17" s="67"/>
    </row>
    <row r="18" spans="1:21" ht="27.95" customHeight="1">
      <c r="A18" s="4" t="s">
        <v>221</v>
      </c>
      <c r="C18" s="41" t="s">
        <v>222</v>
      </c>
      <c r="D18" s="23"/>
      <c r="E18" s="222">
        <v>23</v>
      </c>
      <c r="F18" s="32"/>
      <c r="G18" s="196">
        <v>12627329221</v>
      </c>
      <c r="H18" s="194">
        <v>57478055953</v>
      </c>
      <c r="I18" s="196">
        <v>0</v>
      </c>
      <c r="J18" s="194"/>
      <c r="K18" s="196">
        <f t="shared" si="0"/>
        <v>12627329221</v>
      </c>
      <c r="L18" s="194"/>
      <c r="M18" s="196">
        <v>187225301854</v>
      </c>
      <c r="N18" s="194"/>
      <c r="O18" s="196">
        <v>0</v>
      </c>
      <c r="P18" s="194"/>
      <c r="Q18" s="196">
        <f t="shared" si="1"/>
        <v>187225301854</v>
      </c>
      <c r="T18" s="67"/>
      <c r="U18" s="67"/>
    </row>
    <row r="19" spans="1:21" ht="27.95" customHeight="1">
      <c r="A19" s="4" t="s">
        <v>281</v>
      </c>
      <c r="C19" s="41" t="s">
        <v>285</v>
      </c>
      <c r="D19" s="23"/>
      <c r="E19" s="222">
        <v>23</v>
      </c>
      <c r="F19" s="32"/>
      <c r="G19" s="196">
        <v>4144612516</v>
      </c>
      <c r="H19" s="194"/>
      <c r="I19" s="196">
        <v>0</v>
      </c>
      <c r="J19" s="194"/>
      <c r="K19" s="196">
        <f t="shared" si="0"/>
        <v>4144612516</v>
      </c>
      <c r="L19" s="194"/>
      <c r="M19" s="196">
        <v>16109790245</v>
      </c>
      <c r="N19" s="194"/>
      <c r="O19" s="196">
        <v>0</v>
      </c>
      <c r="P19" s="194"/>
      <c r="Q19" s="196">
        <f>M19</f>
        <v>16109790245</v>
      </c>
      <c r="T19" s="67"/>
      <c r="U19" s="67"/>
    </row>
    <row r="20" spans="1:21" ht="27.95" customHeight="1">
      <c r="A20" s="4" t="s">
        <v>307</v>
      </c>
      <c r="C20" s="41" t="s">
        <v>311</v>
      </c>
      <c r="D20" s="23"/>
      <c r="E20" s="222">
        <v>23</v>
      </c>
      <c r="F20" s="32"/>
      <c r="G20" s="196">
        <v>21342193525</v>
      </c>
      <c r="H20" s="194"/>
      <c r="I20" s="196">
        <v>0</v>
      </c>
      <c r="J20" s="194"/>
      <c r="K20" s="196">
        <f t="shared" si="0"/>
        <v>21342193525</v>
      </c>
      <c r="L20" s="194"/>
      <c r="M20" s="196">
        <v>21571021828</v>
      </c>
      <c r="N20" s="194"/>
      <c r="O20" s="196">
        <v>0</v>
      </c>
      <c r="P20" s="194"/>
      <c r="Q20" s="196">
        <f t="shared" ref="Q20:Q22" si="2">M20</f>
        <v>21571021828</v>
      </c>
      <c r="T20" s="67"/>
      <c r="U20" s="67"/>
    </row>
    <row r="21" spans="1:21" ht="27.95" customHeight="1">
      <c r="A21" s="4" t="s">
        <v>306</v>
      </c>
      <c r="C21" s="41" t="s">
        <v>310</v>
      </c>
      <c r="D21" s="23"/>
      <c r="E21" s="222">
        <v>23</v>
      </c>
      <c r="F21" s="32"/>
      <c r="G21" s="196">
        <v>16405777607</v>
      </c>
      <c r="H21" s="194"/>
      <c r="I21" s="196">
        <v>0</v>
      </c>
      <c r="J21" s="194"/>
      <c r="K21" s="196">
        <f t="shared" si="0"/>
        <v>16405777607</v>
      </c>
      <c r="L21" s="194"/>
      <c r="M21" s="196">
        <v>17255739842</v>
      </c>
      <c r="N21" s="194"/>
      <c r="O21" s="196">
        <v>0</v>
      </c>
      <c r="P21" s="194"/>
      <c r="Q21" s="196">
        <f t="shared" si="2"/>
        <v>17255739842</v>
      </c>
      <c r="T21" s="67"/>
      <c r="U21" s="67"/>
    </row>
    <row r="22" spans="1:21" ht="27.95" customHeight="1">
      <c r="A22" s="4" t="s">
        <v>327</v>
      </c>
      <c r="C22" s="41" t="s">
        <v>328</v>
      </c>
      <c r="D22" s="23"/>
      <c r="E22" s="222">
        <v>23</v>
      </c>
      <c r="F22" s="32"/>
      <c r="G22" s="196">
        <v>2310122092</v>
      </c>
      <c r="H22" s="194"/>
      <c r="I22" s="196">
        <v>0</v>
      </c>
      <c r="J22" s="194"/>
      <c r="K22" s="196">
        <f t="shared" si="0"/>
        <v>2310122092</v>
      </c>
      <c r="L22" s="194"/>
      <c r="M22" s="196">
        <v>2310122092</v>
      </c>
      <c r="N22" s="194"/>
      <c r="O22" s="196">
        <v>0</v>
      </c>
      <c r="P22" s="194"/>
      <c r="Q22" s="196">
        <f t="shared" si="2"/>
        <v>2310122092</v>
      </c>
      <c r="T22" s="67"/>
      <c r="U22" s="67"/>
    </row>
    <row r="23" spans="1:21" ht="27.95" customHeight="1">
      <c r="A23" s="4" t="s">
        <v>101</v>
      </c>
      <c r="C23" s="41" t="s">
        <v>125</v>
      </c>
      <c r="D23" s="23"/>
      <c r="E23" s="222">
        <v>18</v>
      </c>
      <c r="F23" s="32"/>
      <c r="G23" s="196">
        <v>0</v>
      </c>
      <c r="H23" s="194"/>
      <c r="I23" s="196">
        <v>0</v>
      </c>
      <c r="J23" s="194"/>
      <c r="K23" s="196">
        <f t="shared" si="0"/>
        <v>0</v>
      </c>
      <c r="L23" s="194"/>
      <c r="M23" s="196">
        <v>5181150</v>
      </c>
      <c r="N23" s="194"/>
      <c r="O23" s="196">
        <v>0</v>
      </c>
      <c r="P23" s="194"/>
      <c r="Q23" s="196">
        <f t="shared" si="1"/>
        <v>5181150</v>
      </c>
      <c r="T23" s="67"/>
      <c r="U23" s="67"/>
    </row>
    <row r="24" spans="1:21" s="22" customFormat="1" ht="27.95" customHeight="1" thickBot="1">
      <c r="A24" s="11" t="s">
        <v>12</v>
      </c>
      <c r="C24" s="27"/>
      <c r="E24" s="29"/>
      <c r="F24" s="33"/>
      <c r="G24" s="199">
        <f>SUM(G7:G23)</f>
        <v>135446124575</v>
      </c>
      <c r="H24" s="198"/>
      <c r="I24" s="197">
        <v>0</v>
      </c>
      <c r="J24" s="198"/>
      <c r="K24" s="199">
        <f>SUM(K7:K23)</f>
        <v>135446124575</v>
      </c>
      <c r="L24" s="198"/>
      <c r="M24" s="200">
        <f>SUM(M7:M23)</f>
        <v>801148495516</v>
      </c>
      <c r="N24" s="198"/>
      <c r="O24" s="197">
        <v>0</v>
      </c>
      <c r="P24" s="198"/>
      <c r="Q24" s="199">
        <f>SUM(Q7:Q23)</f>
        <v>801148495516</v>
      </c>
      <c r="T24" s="130"/>
      <c r="U24" s="130"/>
    </row>
    <row r="25" spans="1:21" ht="30" customHeight="1" thickTop="1">
      <c r="T25" s="313"/>
    </row>
    <row r="26" spans="1:21" ht="30" customHeight="1">
      <c r="T26" s="313"/>
    </row>
  </sheetData>
  <mergeCells count="8">
    <mergeCell ref="A1:Q1"/>
    <mergeCell ref="A2:Q2"/>
    <mergeCell ref="A3:Q3"/>
    <mergeCell ref="A5:A6"/>
    <mergeCell ref="M5:Q5"/>
    <mergeCell ref="C6:D6"/>
    <mergeCell ref="A4:Q4"/>
    <mergeCell ref="C5:K5"/>
  </mergeCells>
  <pageMargins left="0.39" right="0.39" top="0.39" bottom="0.39" header="0" footer="0"/>
  <pageSetup scale="88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-0.249977111117893"/>
    <pageSetUpPr fitToPage="1"/>
  </sheetPr>
  <dimension ref="A1:U59"/>
  <sheetViews>
    <sheetView rightToLeft="1" view="pageBreakPreview" zoomScale="93" zoomScaleNormal="100" zoomScaleSheetLayoutView="93" workbookViewId="0">
      <selection activeCell="S1" sqref="S1"/>
    </sheetView>
  </sheetViews>
  <sheetFormatPr defaultRowHeight="30" customHeight="1"/>
  <cols>
    <col min="1" max="1" width="37.140625" style="12" bestFit="1" customWidth="1"/>
    <col min="2" max="2" width="1.28515625" style="12" customWidth="1"/>
    <col min="3" max="3" width="14.140625" style="12" bestFit="1" customWidth="1"/>
    <col min="4" max="4" width="1.28515625" style="12" customWidth="1"/>
    <col min="5" max="5" width="20.28515625" style="12" bestFit="1" customWidth="1"/>
    <col min="6" max="6" width="1.28515625" style="12" customWidth="1"/>
    <col min="7" max="7" width="20.140625" style="12" bestFit="1" customWidth="1"/>
    <col min="8" max="8" width="1.28515625" style="12" customWidth="1"/>
    <col min="9" max="9" width="18" style="234" customWidth="1"/>
    <col min="10" max="10" width="1.28515625" style="12" customWidth="1"/>
    <col min="11" max="11" width="13.140625" style="12" bestFit="1" customWidth="1"/>
    <col min="12" max="12" width="1" style="12" customWidth="1"/>
    <col min="13" max="13" width="20.28515625" style="12" bestFit="1" customWidth="1"/>
    <col min="14" max="14" width="1.28515625" style="12" customWidth="1"/>
    <col min="15" max="15" width="20.5703125" style="54" bestFit="1" customWidth="1"/>
    <col min="16" max="16" width="1" style="54" customWidth="1"/>
    <col min="17" max="17" width="20.28515625" style="230" customWidth="1"/>
    <col min="18" max="18" width="0.28515625" style="54" customWidth="1"/>
    <col min="19" max="19" width="9.140625" style="54"/>
    <col min="20" max="20" width="18.7109375" style="12" bestFit="1" customWidth="1"/>
    <col min="21" max="21" width="9.140625" style="12"/>
    <col min="22" max="22" width="26.7109375" style="12" customWidth="1"/>
    <col min="23" max="16384" width="9.140625" style="12"/>
  </cols>
  <sheetData>
    <row r="1" spans="1:21" ht="30" customHeight="1">
      <c r="A1" s="341" t="s">
        <v>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</row>
    <row r="2" spans="1:21" ht="30" customHeight="1">
      <c r="A2" s="341" t="s">
        <v>83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</row>
    <row r="3" spans="1:21" ht="30" customHeight="1">
      <c r="A3" s="341" t="s">
        <v>325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</row>
    <row r="4" spans="1:21" s="13" customFormat="1" ht="30" customHeight="1">
      <c r="A4" s="342" t="s">
        <v>131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87"/>
      <c r="S4" s="87"/>
    </row>
    <row r="5" spans="1:21" ht="32.25" customHeight="1">
      <c r="A5" s="338" t="s">
        <v>84</v>
      </c>
      <c r="C5" s="338" t="s">
        <v>94</v>
      </c>
      <c r="D5" s="338"/>
      <c r="E5" s="338"/>
      <c r="F5" s="338"/>
      <c r="G5" s="338"/>
      <c r="H5" s="338"/>
      <c r="I5" s="338"/>
      <c r="K5" s="341" t="str">
        <f>'درآمد سرمایه گذاری در سهام'!$M$5</f>
        <v>از ابتدای سال مالی تا پایان ماه</v>
      </c>
      <c r="L5" s="338"/>
      <c r="M5" s="341"/>
      <c r="N5" s="338"/>
      <c r="O5" s="338"/>
      <c r="P5" s="338"/>
      <c r="Q5" s="341"/>
    </row>
    <row r="6" spans="1:21" ht="38.25" customHeight="1">
      <c r="A6" s="338"/>
      <c r="C6" s="6" t="s">
        <v>6</v>
      </c>
      <c r="D6" s="26"/>
      <c r="E6" s="6" t="s">
        <v>8</v>
      </c>
      <c r="F6" s="26"/>
      <c r="G6" s="6" t="s">
        <v>129</v>
      </c>
      <c r="H6" s="26"/>
      <c r="I6" s="232" t="s">
        <v>132</v>
      </c>
      <c r="K6" s="327" t="s">
        <v>6</v>
      </c>
      <c r="L6" s="26"/>
      <c r="M6" s="327" t="s">
        <v>8</v>
      </c>
      <c r="N6" s="26"/>
      <c r="O6" s="61" t="s">
        <v>129</v>
      </c>
      <c r="P6" s="79"/>
      <c r="Q6" s="329" t="s">
        <v>132</v>
      </c>
      <c r="S6" s="12"/>
      <c r="T6" s="375"/>
      <c r="U6" s="375"/>
    </row>
    <row r="7" spans="1:21" s="54" customFormat="1" ht="30" customHeight="1">
      <c r="A7" s="255" t="s">
        <v>215</v>
      </c>
      <c r="B7" s="171"/>
      <c r="C7" s="260">
        <v>8813094</v>
      </c>
      <c r="D7" s="201"/>
      <c r="E7" s="260">
        <v>86388995617</v>
      </c>
      <c r="F7" s="201"/>
      <c r="G7" s="260">
        <v>87586153086</v>
      </c>
      <c r="H7" s="201"/>
      <c r="I7" s="261">
        <f>E7-G7</f>
        <v>-1197157469</v>
      </c>
      <c r="J7" s="201"/>
      <c r="K7" s="140">
        <f>C7</f>
        <v>8813094</v>
      </c>
      <c r="L7" s="201"/>
      <c r="M7" s="140">
        <f>E7</f>
        <v>86388995617</v>
      </c>
      <c r="N7" s="201"/>
      <c r="O7" s="260">
        <v>87077206428</v>
      </c>
      <c r="P7" s="201"/>
      <c r="Q7" s="259">
        <f>M7-O7</f>
        <v>-688210811</v>
      </c>
    </row>
    <row r="8" spans="1:21" s="54" customFormat="1" ht="30" customHeight="1">
      <c r="A8" s="256" t="s">
        <v>173</v>
      </c>
      <c r="B8" s="171"/>
      <c r="C8" s="140">
        <v>512000</v>
      </c>
      <c r="D8" s="201"/>
      <c r="E8" s="140">
        <v>12125104320</v>
      </c>
      <c r="F8" s="201"/>
      <c r="G8" s="140">
        <v>11419383360</v>
      </c>
      <c r="H8" s="201"/>
      <c r="I8" s="259">
        <f t="shared" ref="I8:I34" si="0">E8-G8</f>
        <v>705720960</v>
      </c>
      <c r="J8" s="201"/>
      <c r="K8" s="140">
        <f t="shared" ref="K8:K34" si="1">C8</f>
        <v>512000</v>
      </c>
      <c r="L8" s="201"/>
      <c r="M8" s="140">
        <f t="shared" ref="M8:M34" si="2">E8</f>
        <v>12125104320</v>
      </c>
      <c r="N8" s="201"/>
      <c r="O8" s="140">
        <v>11480750400</v>
      </c>
      <c r="P8" s="201"/>
      <c r="Q8" s="259">
        <f t="shared" ref="Q8:Q34" si="3">M8-O8</f>
        <v>644353920</v>
      </c>
    </row>
    <row r="9" spans="1:21" s="54" customFormat="1" ht="30" customHeight="1">
      <c r="A9" s="256" t="s">
        <v>206</v>
      </c>
      <c r="B9" s="171"/>
      <c r="C9" s="140">
        <v>4913374</v>
      </c>
      <c r="D9" s="201"/>
      <c r="E9" s="140">
        <v>60151710038</v>
      </c>
      <c r="F9" s="201"/>
      <c r="G9" s="140">
        <v>56529945984</v>
      </c>
      <c r="H9" s="201"/>
      <c r="I9" s="259">
        <f>E9-G9</f>
        <v>3621764054</v>
      </c>
      <c r="J9" s="201"/>
      <c r="K9" s="140">
        <f t="shared" si="1"/>
        <v>4913374</v>
      </c>
      <c r="L9" s="201"/>
      <c r="M9" s="140">
        <f t="shared" si="2"/>
        <v>60151710038</v>
      </c>
      <c r="N9" s="201"/>
      <c r="O9" s="140">
        <v>61442392892</v>
      </c>
      <c r="P9" s="201"/>
      <c r="Q9" s="259">
        <f t="shared" si="3"/>
        <v>-1290682854</v>
      </c>
    </row>
    <row r="10" spans="1:21" s="54" customFormat="1" ht="30" customHeight="1">
      <c r="A10" s="256" t="s">
        <v>219</v>
      </c>
      <c r="B10" s="171"/>
      <c r="C10" s="140">
        <v>12028660</v>
      </c>
      <c r="D10" s="201"/>
      <c r="E10" s="140">
        <v>229273115936</v>
      </c>
      <c r="F10" s="201"/>
      <c r="G10" s="140">
        <v>225215279179</v>
      </c>
      <c r="H10" s="201"/>
      <c r="I10" s="259">
        <f t="shared" si="0"/>
        <v>4057836757</v>
      </c>
      <c r="J10" s="201"/>
      <c r="K10" s="140">
        <f t="shared" si="1"/>
        <v>12028660</v>
      </c>
      <c r="L10" s="201"/>
      <c r="M10" s="140">
        <f t="shared" si="2"/>
        <v>229273115936</v>
      </c>
      <c r="N10" s="201"/>
      <c r="O10" s="140">
        <v>206292251822</v>
      </c>
      <c r="P10" s="201"/>
      <c r="Q10" s="259">
        <f>M10-O10</f>
        <v>22980864114</v>
      </c>
    </row>
    <row r="11" spans="1:21" s="54" customFormat="1" ht="30" customHeight="1">
      <c r="A11" s="256" t="s">
        <v>203</v>
      </c>
      <c r="B11" s="171"/>
      <c r="C11" s="140">
        <v>740000</v>
      </c>
      <c r="D11" s="201"/>
      <c r="E11" s="140">
        <v>12003329100</v>
      </c>
      <c r="F11" s="201"/>
      <c r="G11" s="140">
        <v>11781592725</v>
      </c>
      <c r="H11" s="201"/>
      <c r="I11" s="259">
        <f>E11-G11</f>
        <v>221736375</v>
      </c>
      <c r="J11" s="201"/>
      <c r="K11" s="140">
        <f t="shared" si="1"/>
        <v>740000</v>
      </c>
      <c r="L11" s="201"/>
      <c r="M11" s="140">
        <f t="shared" si="2"/>
        <v>12003329100</v>
      </c>
      <c r="N11" s="201"/>
      <c r="O11" s="140">
        <v>12284195175</v>
      </c>
      <c r="P11" s="201"/>
      <c r="Q11" s="259">
        <f t="shared" si="3"/>
        <v>-280866075</v>
      </c>
    </row>
    <row r="12" spans="1:21" s="54" customFormat="1" ht="30" customHeight="1">
      <c r="A12" s="256" t="s">
        <v>225</v>
      </c>
      <c r="B12" s="171"/>
      <c r="C12" s="140">
        <v>2204877</v>
      </c>
      <c r="D12" s="201"/>
      <c r="E12" s="140">
        <v>71427165041</v>
      </c>
      <c r="F12" s="201"/>
      <c r="G12" s="140">
        <v>59390669871</v>
      </c>
      <c r="H12" s="201"/>
      <c r="I12" s="259">
        <f>E12-G12</f>
        <v>12036495170</v>
      </c>
      <c r="J12" s="201"/>
      <c r="K12" s="140">
        <f t="shared" si="1"/>
        <v>2204877</v>
      </c>
      <c r="L12" s="201"/>
      <c r="M12" s="140">
        <f t="shared" si="2"/>
        <v>71427165041</v>
      </c>
      <c r="N12" s="201"/>
      <c r="O12" s="140">
        <v>60019767119</v>
      </c>
      <c r="P12" s="201"/>
      <c r="Q12" s="259">
        <f t="shared" si="3"/>
        <v>11407397922</v>
      </c>
    </row>
    <row r="13" spans="1:21" s="54" customFormat="1" ht="30" customHeight="1">
      <c r="A13" s="256" t="s">
        <v>262</v>
      </c>
      <c r="B13" s="171"/>
      <c r="C13" s="140">
        <v>9000000</v>
      </c>
      <c r="D13" s="201"/>
      <c r="E13" s="140">
        <v>18537044400</v>
      </c>
      <c r="F13" s="201"/>
      <c r="G13" s="140">
        <v>18537044400</v>
      </c>
      <c r="H13" s="201"/>
      <c r="I13" s="259">
        <f t="shared" si="0"/>
        <v>0</v>
      </c>
      <c r="J13" s="201"/>
      <c r="K13" s="140">
        <f t="shared" si="1"/>
        <v>9000000</v>
      </c>
      <c r="L13" s="201"/>
      <c r="M13" s="140">
        <f t="shared" si="2"/>
        <v>18537044400</v>
      </c>
      <c r="N13" s="201"/>
      <c r="O13" s="140">
        <v>18664932330</v>
      </c>
      <c r="P13" s="201"/>
      <c r="Q13" s="259">
        <f t="shared" si="3"/>
        <v>-127887930</v>
      </c>
    </row>
    <row r="14" spans="1:21" s="54" customFormat="1" ht="30" customHeight="1">
      <c r="A14" s="256" t="s">
        <v>202</v>
      </c>
      <c r="B14" s="171"/>
      <c r="C14" s="140">
        <v>4945156</v>
      </c>
      <c r="D14" s="201"/>
      <c r="E14" s="140">
        <v>51215431931</v>
      </c>
      <c r="F14" s="201"/>
      <c r="G14" s="140">
        <v>47851779780</v>
      </c>
      <c r="H14" s="201"/>
      <c r="I14" s="259">
        <f t="shared" si="0"/>
        <v>3363652151</v>
      </c>
      <c r="J14" s="201"/>
      <c r="K14" s="140">
        <f t="shared" si="1"/>
        <v>4945156</v>
      </c>
      <c r="L14" s="201"/>
      <c r="M14" s="140">
        <f t="shared" si="2"/>
        <v>51215431931</v>
      </c>
      <c r="N14" s="201"/>
      <c r="O14" s="140">
        <v>63382885978</v>
      </c>
      <c r="P14" s="201"/>
      <c r="Q14" s="259">
        <f t="shared" si="3"/>
        <v>-12167454047</v>
      </c>
    </row>
    <row r="15" spans="1:21" s="54" customFormat="1" ht="30" customHeight="1">
      <c r="A15" s="256" t="s">
        <v>170</v>
      </c>
      <c r="B15" s="171"/>
      <c r="C15" s="140">
        <v>14743272</v>
      </c>
      <c r="D15" s="201"/>
      <c r="E15" s="140">
        <v>386174651612</v>
      </c>
      <c r="F15" s="201"/>
      <c r="G15" s="140">
        <v>376898486522</v>
      </c>
      <c r="H15" s="201"/>
      <c r="I15" s="259">
        <f t="shared" si="0"/>
        <v>9276165090</v>
      </c>
      <c r="J15" s="201"/>
      <c r="K15" s="140">
        <f t="shared" si="1"/>
        <v>14743272</v>
      </c>
      <c r="L15" s="201"/>
      <c r="M15" s="140">
        <f t="shared" si="2"/>
        <v>386174651612</v>
      </c>
      <c r="N15" s="201"/>
      <c r="O15" s="140">
        <v>349894453781</v>
      </c>
      <c r="P15" s="201"/>
      <c r="Q15" s="259">
        <f t="shared" si="3"/>
        <v>36280197831</v>
      </c>
    </row>
    <row r="16" spans="1:21" s="54" customFormat="1" ht="30" customHeight="1">
      <c r="A16" s="256" t="s">
        <v>251</v>
      </c>
      <c r="B16" s="171"/>
      <c r="C16" s="140">
        <v>3608146</v>
      </c>
      <c r="D16" s="201"/>
      <c r="E16" s="140">
        <v>110985296292</v>
      </c>
      <c r="F16" s="201"/>
      <c r="G16" s="140">
        <v>108520984279</v>
      </c>
      <c r="H16" s="201"/>
      <c r="I16" s="259">
        <f t="shared" si="0"/>
        <v>2464312013</v>
      </c>
      <c r="J16" s="201"/>
      <c r="K16" s="140">
        <f t="shared" si="1"/>
        <v>3608146</v>
      </c>
      <c r="L16" s="201"/>
      <c r="M16" s="140">
        <f t="shared" si="2"/>
        <v>110985296292</v>
      </c>
      <c r="N16" s="201"/>
      <c r="O16" s="140">
        <v>104599630145</v>
      </c>
      <c r="P16" s="201"/>
      <c r="Q16" s="259">
        <f t="shared" si="3"/>
        <v>6385666147</v>
      </c>
    </row>
    <row r="17" spans="1:18" s="54" customFormat="1" ht="30" customHeight="1">
      <c r="A17" s="256" t="s">
        <v>252</v>
      </c>
      <c r="B17" s="171"/>
      <c r="C17" s="140">
        <v>1694000</v>
      </c>
      <c r="D17" s="201"/>
      <c r="E17" s="140">
        <v>18814910730</v>
      </c>
      <c r="F17" s="201"/>
      <c r="G17" s="140">
        <v>18239634682</v>
      </c>
      <c r="H17" s="201"/>
      <c r="I17" s="259">
        <f t="shared" si="0"/>
        <v>575276048</v>
      </c>
      <c r="J17" s="201"/>
      <c r="K17" s="140">
        <f t="shared" si="1"/>
        <v>1694000</v>
      </c>
      <c r="L17" s="201"/>
      <c r="M17" s="140">
        <f t="shared" si="2"/>
        <v>18814910730</v>
      </c>
      <c r="N17" s="201"/>
      <c r="O17" s="140">
        <v>20012387472</v>
      </c>
      <c r="P17" s="201"/>
      <c r="Q17" s="259">
        <f t="shared" si="3"/>
        <v>-1197476742</v>
      </c>
    </row>
    <row r="18" spans="1:18" s="54" customFormat="1" ht="30" customHeight="1">
      <c r="A18" s="256" t="s">
        <v>253</v>
      </c>
      <c r="B18" s="171"/>
      <c r="C18" s="140">
        <v>4000000</v>
      </c>
      <c r="D18" s="201"/>
      <c r="E18" s="140">
        <v>35797440000</v>
      </c>
      <c r="F18" s="201"/>
      <c r="G18" s="140">
        <v>35158200000</v>
      </c>
      <c r="H18" s="201"/>
      <c r="I18" s="259">
        <f t="shared" si="0"/>
        <v>639240000</v>
      </c>
      <c r="J18" s="201"/>
      <c r="K18" s="140">
        <f t="shared" si="1"/>
        <v>4000000</v>
      </c>
      <c r="L18" s="201"/>
      <c r="M18" s="140">
        <f t="shared" si="2"/>
        <v>35797440000</v>
      </c>
      <c r="N18" s="201"/>
      <c r="O18" s="140">
        <v>40251878398</v>
      </c>
      <c r="P18" s="201"/>
      <c r="Q18" s="259">
        <f t="shared" si="3"/>
        <v>-4454438398</v>
      </c>
    </row>
    <row r="19" spans="1:18" s="54" customFormat="1" ht="30" customHeight="1">
      <c r="A19" s="256" t="s">
        <v>208</v>
      </c>
      <c r="B19" s="171"/>
      <c r="C19" s="140">
        <v>1504778</v>
      </c>
      <c r="D19" s="201"/>
      <c r="E19" s="140">
        <v>26001745617</v>
      </c>
      <c r="F19" s="201"/>
      <c r="G19" s="140">
        <v>25851446509</v>
      </c>
      <c r="H19" s="201"/>
      <c r="I19" s="259">
        <f t="shared" si="0"/>
        <v>150299108</v>
      </c>
      <c r="J19" s="201"/>
      <c r="K19" s="140">
        <f t="shared" si="1"/>
        <v>1504778</v>
      </c>
      <c r="L19" s="201"/>
      <c r="M19" s="140">
        <f t="shared" si="2"/>
        <v>26001745617</v>
      </c>
      <c r="N19" s="201"/>
      <c r="O19" s="140">
        <v>28888407029</v>
      </c>
      <c r="P19" s="201"/>
      <c r="Q19" s="259">
        <f t="shared" si="3"/>
        <v>-2886661412</v>
      </c>
    </row>
    <row r="20" spans="1:18" s="54" customFormat="1" ht="30" customHeight="1">
      <c r="A20" s="256" t="s">
        <v>331</v>
      </c>
      <c r="B20" s="171"/>
      <c r="C20" s="140">
        <v>2000000</v>
      </c>
      <c r="D20" s="201"/>
      <c r="E20" s="140">
        <v>19976250000</v>
      </c>
      <c r="F20" s="201"/>
      <c r="G20" s="140">
        <v>20023200000</v>
      </c>
      <c r="H20" s="201"/>
      <c r="I20" s="259">
        <f t="shared" si="0"/>
        <v>-46950000</v>
      </c>
      <c r="J20" s="201"/>
      <c r="K20" s="140">
        <f t="shared" si="1"/>
        <v>2000000</v>
      </c>
      <c r="L20" s="201"/>
      <c r="M20" s="140">
        <f t="shared" si="2"/>
        <v>19976250000</v>
      </c>
      <c r="N20" s="201"/>
      <c r="O20" s="140">
        <v>20023200000</v>
      </c>
      <c r="P20" s="201"/>
      <c r="Q20" s="259">
        <f t="shared" si="3"/>
        <v>-46950000</v>
      </c>
    </row>
    <row r="21" spans="1:18" s="54" customFormat="1" ht="30" customHeight="1">
      <c r="A21" s="256" t="s">
        <v>221</v>
      </c>
      <c r="B21" s="171"/>
      <c r="C21" s="140">
        <v>715971</v>
      </c>
      <c r="D21" s="201"/>
      <c r="E21" s="140">
        <v>625394690813</v>
      </c>
      <c r="F21" s="201"/>
      <c r="G21" s="140">
        <v>665016502908</v>
      </c>
      <c r="H21" s="201"/>
      <c r="I21" s="259">
        <f t="shared" si="0"/>
        <v>-39621812095</v>
      </c>
      <c r="J21" s="201"/>
      <c r="K21" s="140">
        <f t="shared" si="1"/>
        <v>715971</v>
      </c>
      <c r="L21" s="201"/>
      <c r="M21" s="140">
        <f t="shared" si="2"/>
        <v>625394690813</v>
      </c>
      <c r="N21" s="201"/>
      <c r="O21" s="140">
        <v>681266280802</v>
      </c>
      <c r="P21" s="201"/>
      <c r="Q21" s="259">
        <f t="shared" si="3"/>
        <v>-55871589989</v>
      </c>
    </row>
    <row r="22" spans="1:18" s="54" customFormat="1" ht="30" customHeight="1">
      <c r="A22" s="256" t="s">
        <v>281</v>
      </c>
      <c r="B22" s="171"/>
      <c r="C22" s="140">
        <v>235000</v>
      </c>
      <c r="D22" s="201"/>
      <c r="E22" s="140">
        <v>217641045409</v>
      </c>
      <c r="F22" s="201"/>
      <c r="G22" s="140">
        <v>217641045409</v>
      </c>
      <c r="H22" s="201"/>
      <c r="I22" s="259">
        <f t="shared" si="0"/>
        <v>0</v>
      </c>
      <c r="J22" s="201"/>
      <c r="K22" s="140">
        <f t="shared" si="1"/>
        <v>235000</v>
      </c>
      <c r="L22" s="201"/>
      <c r="M22" s="140">
        <f t="shared" si="2"/>
        <v>217641045409</v>
      </c>
      <c r="N22" s="201"/>
      <c r="O22" s="140">
        <v>203058769000</v>
      </c>
      <c r="P22" s="201"/>
      <c r="Q22" s="259">
        <f t="shared" si="3"/>
        <v>14582276409</v>
      </c>
    </row>
    <row r="23" spans="1:18" s="58" customFormat="1" ht="31.5" customHeight="1">
      <c r="A23" s="256" t="s">
        <v>46</v>
      </c>
      <c r="B23" s="201"/>
      <c r="C23" s="140">
        <v>450000</v>
      </c>
      <c r="D23" s="201"/>
      <c r="E23" s="140">
        <v>449918437500</v>
      </c>
      <c r="F23" s="201"/>
      <c r="G23" s="140">
        <v>449918437500</v>
      </c>
      <c r="H23" s="201"/>
      <c r="I23" s="259">
        <f t="shared" si="0"/>
        <v>0</v>
      </c>
      <c r="J23" s="201"/>
      <c r="K23" s="140">
        <f t="shared" si="1"/>
        <v>450000</v>
      </c>
      <c r="L23" s="201"/>
      <c r="M23" s="140">
        <f t="shared" si="2"/>
        <v>449918437500</v>
      </c>
      <c r="N23" s="201"/>
      <c r="O23" s="140">
        <v>449918437500</v>
      </c>
      <c r="P23" s="201"/>
      <c r="Q23" s="259">
        <f t="shared" si="3"/>
        <v>0</v>
      </c>
    </row>
    <row r="24" spans="1:18" s="58" customFormat="1" ht="31.5" customHeight="1">
      <c r="A24" s="256" t="s">
        <v>55</v>
      </c>
      <c r="B24" s="201"/>
      <c r="C24" s="140">
        <v>1340</v>
      </c>
      <c r="D24" s="201"/>
      <c r="E24" s="140">
        <v>1304521513</v>
      </c>
      <c r="F24" s="201"/>
      <c r="G24" s="140">
        <v>2825804403</v>
      </c>
      <c r="H24" s="201"/>
      <c r="I24" s="259">
        <f t="shared" si="0"/>
        <v>-1521282890</v>
      </c>
      <c r="J24" s="201"/>
      <c r="K24" s="140">
        <f t="shared" si="1"/>
        <v>1340</v>
      </c>
      <c r="L24" s="201"/>
      <c r="M24" s="140">
        <f t="shared" si="2"/>
        <v>1304521513</v>
      </c>
      <c r="N24" s="201"/>
      <c r="O24" s="140">
        <v>1269041883</v>
      </c>
      <c r="P24" s="201"/>
      <c r="Q24" s="259">
        <f t="shared" si="3"/>
        <v>35479630</v>
      </c>
    </row>
    <row r="25" spans="1:18" s="58" customFormat="1" ht="31.5" customHeight="1">
      <c r="A25" s="256" t="s">
        <v>57</v>
      </c>
      <c r="B25" s="201"/>
      <c r="C25" s="140">
        <v>200000</v>
      </c>
      <c r="D25" s="201"/>
      <c r="E25" s="140">
        <v>215960850000</v>
      </c>
      <c r="F25" s="201"/>
      <c r="G25" s="140">
        <v>215960850000</v>
      </c>
      <c r="H25" s="201"/>
      <c r="I25" s="259">
        <f t="shared" si="0"/>
        <v>0</v>
      </c>
      <c r="J25" s="201"/>
      <c r="K25" s="140">
        <f t="shared" si="1"/>
        <v>200000</v>
      </c>
      <c r="L25" s="201"/>
      <c r="M25" s="140">
        <f t="shared" si="2"/>
        <v>215960850000</v>
      </c>
      <c r="N25" s="201"/>
      <c r="O25" s="140">
        <v>199963750000</v>
      </c>
      <c r="P25" s="201"/>
      <c r="Q25" s="259">
        <f t="shared" si="3"/>
        <v>15997100000</v>
      </c>
    </row>
    <row r="26" spans="1:18" s="58" customFormat="1" ht="31.5" customHeight="1">
      <c r="A26" s="256" t="s">
        <v>40</v>
      </c>
      <c r="B26" s="201"/>
      <c r="C26" s="140">
        <v>548413</v>
      </c>
      <c r="D26" s="201"/>
      <c r="E26" s="140">
        <v>375594816098</v>
      </c>
      <c r="F26" s="201"/>
      <c r="G26" s="140">
        <v>370075905835</v>
      </c>
      <c r="H26" s="201"/>
      <c r="I26" s="259">
        <f t="shared" si="0"/>
        <v>5518910263</v>
      </c>
      <c r="J26" s="201"/>
      <c r="K26" s="140">
        <f t="shared" si="1"/>
        <v>548413</v>
      </c>
      <c r="L26" s="201"/>
      <c r="M26" s="140">
        <f t="shared" si="2"/>
        <v>375594816098</v>
      </c>
      <c r="N26" s="201"/>
      <c r="O26" s="140">
        <v>314567443598</v>
      </c>
      <c r="P26" s="201"/>
      <c r="Q26" s="259">
        <f t="shared" si="3"/>
        <v>61027372500</v>
      </c>
      <c r="R26" s="259"/>
    </row>
    <row r="27" spans="1:18" s="58" customFormat="1" ht="31.5" customHeight="1">
      <c r="A27" s="256" t="s">
        <v>60</v>
      </c>
      <c r="B27" s="201"/>
      <c r="C27" s="140">
        <v>460891</v>
      </c>
      <c r="D27" s="201"/>
      <c r="E27" s="140">
        <v>324869261772</v>
      </c>
      <c r="F27" s="201"/>
      <c r="G27" s="140">
        <v>317748537849</v>
      </c>
      <c r="H27" s="201"/>
      <c r="I27" s="259">
        <f t="shared" si="0"/>
        <v>7120723923</v>
      </c>
      <c r="J27" s="201"/>
      <c r="K27" s="140">
        <f t="shared" si="1"/>
        <v>460891</v>
      </c>
      <c r="L27" s="201"/>
      <c r="M27" s="140">
        <f t="shared" si="2"/>
        <v>324869261772</v>
      </c>
      <c r="N27" s="201"/>
      <c r="O27" s="140">
        <v>274412773588</v>
      </c>
      <c r="P27" s="201"/>
      <c r="Q27" s="259">
        <f t="shared" si="3"/>
        <v>50456488184</v>
      </c>
      <c r="R27" s="259"/>
    </row>
    <row r="28" spans="1:18" s="58" customFormat="1" ht="31.5" customHeight="1">
      <c r="A28" s="256" t="s">
        <v>36</v>
      </c>
      <c r="B28" s="201"/>
      <c r="C28" s="140">
        <v>546171</v>
      </c>
      <c r="D28" s="201"/>
      <c r="E28" s="140">
        <v>401908996788</v>
      </c>
      <c r="F28" s="201"/>
      <c r="G28" s="140">
        <v>389895412645</v>
      </c>
      <c r="H28" s="201"/>
      <c r="I28" s="259">
        <f t="shared" si="0"/>
        <v>12013584143</v>
      </c>
      <c r="J28" s="201"/>
      <c r="K28" s="140">
        <f t="shared" si="1"/>
        <v>546171</v>
      </c>
      <c r="L28" s="201"/>
      <c r="M28" s="140">
        <f t="shared" si="2"/>
        <v>401908996788</v>
      </c>
      <c r="N28" s="201"/>
      <c r="O28" s="140">
        <v>336423706342</v>
      </c>
      <c r="P28" s="201"/>
      <c r="Q28" s="259">
        <f t="shared" si="3"/>
        <v>65485290446</v>
      </c>
      <c r="R28" s="259"/>
    </row>
    <row r="29" spans="1:18" s="58" customFormat="1" ht="31.5" customHeight="1">
      <c r="A29" s="256" t="s">
        <v>282</v>
      </c>
      <c r="B29" s="201"/>
      <c r="C29" s="140">
        <v>400000</v>
      </c>
      <c r="D29" s="201"/>
      <c r="E29" s="140">
        <v>405122958152</v>
      </c>
      <c r="F29" s="201"/>
      <c r="G29" s="140">
        <v>399927500000</v>
      </c>
      <c r="H29" s="201"/>
      <c r="I29" s="259">
        <f t="shared" si="0"/>
        <v>5195458152</v>
      </c>
      <c r="J29" s="201"/>
      <c r="K29" s="140">
        <f t="shared" si="1"/>
        <v>400000</v>
      </c>
      <c r="L29" s="201"/>
      <c r="M29" s="140">
        <f t="shared" si="2"/>
        <v>405122958152</v>
      </c>
      <c r="N29" s="201"/>
      <c r="O29" s="140">
        <v>400062500000</v>
      </c>
      <c r="P29" s="201"/>
      <c r="Q29" s="259">
        <f t="shared" si="3"/>
        <v>5060458152</v>
      </c>
    </row>
    <row r="30" spans="1:18" s="58" customFormat="1" ht="31.5" customHeight="1">
      <c r="A30" s="256" t="s">
        <v>159</v>
      </c>
      <c r="B30" s="201"/>
      <c r="C30" s="140">
        <v>500000</v>
      </c>
      <c r="D30" s="201"/>
      <c r="E30" s="140">
        <v>499909375000</v>
      </c>
      <c r="F30" s="201"/>
      <c r="G30" s="140">
        <v>499909375000</v>
      </c>
      <c r="H30" s="201"/>
      <c r="I30" s="259">
        <f t="shared" ref="I30:I33" si="4">E30-G30</f>
        <v>0</v>
      </c>
      <c r="J30" s="201"/>
      <c r="K30" s="140">
        <f t="shared" si="1"/>
        <v>500000</v>
      </c>
      <c r="L30" s="201"/>
      <c r="M30" s="140">
        <f t="shared" si="2"/>
        <v>499909375000</v>
      </c>
      <c r="N30" s="201"/>
      <c r="O30" s="140">
        <v>499909375000</v>
      </c>
      <c r="P30" s="201"/>
      <c r="Q30" s="259">
        <f t="shared" si="3"/>
        <v>0</v>
      </c>
    </row>
    <row r="31" spans="1:18" s="58" customFormat="1" ht="31.5" customHeight="1">
      <c r="A31" s="256" t="s">
        <v>306</v>
      </c>
      <c r="B31" s="201"/>
      <c r="C31" s="140">
        <v>247264</v>
      </c>
      <c r="D31" s="201"/>
      <c r="E31" s="140">
        <v>204697483855</v>
      </c>
      <c r="F31" s="201"/>
      <c r="G31" s="140">
        <v>228447782329</v>
      </c>
      <c r="H31" s="201"/>
      <c r="I31" s="259">
        <f t="shared" si="4"/>
        <v>-23750298474</v>
      </c>
      <c r="J31" s="201"/>
      <c r="K31" s="140">
        <f t="shared" si="1"/>
        <v>247264</v>
      </c>
      <c r="L31" s="201"/>
      <c r="M31" s="140">
        <f t="shared" si="2"/>
        <v>204697483855</v>
      </c>
      <c r="N31" s="201"/>
      <c r="O31" s="140">
        <v>228479332634</v>
      </c>
      <c r="P31" s="201"/>
      <c r="Q31" s="259">
        <f t="shared" si="3"/>
        <v>-23781848779</v>
      </c>
    </row>
    <row r="32" spans="1:18" s="58" customFormat="1" ht="31.5" customHeight="1">
      <c r="A32" s="256" t="s">
        <v>307</v>
      </c>
      <c r="B32" s="201"/>
      <c r="C32" s="140">
        <v>136580</v>
      </c>
      <c r="D32" s="201"/>
      <c r="E32" s="140">
        <v>116208513388</v>
      </c>
      <c r="F32" s="201"/>
      <c r="G32" s="140">
        <v>128976428784</v>
      </c>
      <c r="H32" s="201"/>
      <c r="I32" s="259">
        <f t="shared" si="4"/>
        <v>-12767915396</v>
      </c>
      <c r="J32" s="201"/>
      <c r="K32" s="140">
        <f t="shared" si="1"/>
        <v>136580</v>
      </c>
      <c r="L32" s="201"/>
      <c r="M32" s="140">
        <f t="shared" si="2"/>
        <v>116208513388</v>
      </c>
      <c r="N32" s="201"/>
      <c r="O32" s="140">
        <v>128999810000</v>
      </c>
      <c r="P32" s="201"/>
      <c r="Q32" s="259">
        <f t="shared" si="3"/>
        <v>-12791296612</v>
      </c>
    </row>
    <row r="33" spans="1:20" s="58" customFormat="1" ht="31.5" customHeight="1">
      <c r="A33" s="256" t="s">
        <v>327</v>
      </c>
      <c r="B33" s="201"/>
      <c r="C33" s="140">
        <v>117000</v>
      </c>
      <c r="D33" s="201"/>
      <c r="E33" s="140">
        <v>108112970972</v>
      </c>
      <c r="F33" s="201"/>
      <c r="G33" s="140">
        <v>108148449142</v>
      </c>
      <c r="H33" s="201"/>
      <c r="I33" s="259">
        <f t="shared" si="4"/>
        <v>-35478170</v>
      </c>
      <c r="J33" s="201"/>
      <c r="K33" s="140">
        <f t="shared" si="1"/>
        <v>117000</v>
      </c>
      <c r="L33" s="201"/>
      <c r="M33" s="140">
        <f t="shared" si="2"/>
        <v>108112970972</v>
      </c>
      <c r="N33" s="201"/>
      <c r="O33" s="140">
        <v>108148449142</v>
      </c>
      <c r="P33" s="201"/>
      <c r="Q33" s="259">
        <f t="shared" si="3"/>
        <v>-35478170</v>
      </c>
    </row>
    <row r="34" spans="1:20" s="58" customFormat="1" ht="31.5" customHeight="1">
      <c r="A34" s="256" t="s">
        <v>264</v>
      </c>
      <c r="B34" s="201"/>
      <c r="C34" s="140">
        <v>600000</v>
      </c>
      <c r="D34" s="201"/>
      <c r="E34" s="140">
        <v>584749394959</v>
      </c>
      <c r="F34" s="201"/>
      <c r="G34" s="140">
        <v>580446375022</v>
      </c>
      <c r="H34" s="201"/>
      <c r="I34" s="259">
        <f t="shared" si="0"/>
        <v>4303019937</v>
      </c>
      <c r="J34" s="201"/>
      <c r="K34" s="140">
        <f t="shared" si="1"/>
        <v>600000</v>
      </c>
      <c r="L34" s="201"/>
      <c r="M34" s="140">
        <f t="shared" si="2"/>
        <v>584749394959</v>
      </c>
      <c r="N34" s="201"/>
      <c r="O34" s="140">
        <v>570019179307</v>
      </c>
      <c r="P34" s="201"/>
      <c r="Q34" s="259">
        <f t="shared" si="3"/>
        <v>14730215652</v>
      </c>
      <c r="T34" s="309"/>
    </row>
    <row r="35" spans="1:20" ht="30" customHeight="1" thickBot="1">
      <c r="A35" s="11" t="s">
        <v>12</v>
      </c>
      <c r="B35" s="184"/>
      <c r="C35" s="185">
        <f>SUM(C7:C34)</f>
        <v>75865987</v>
      </c>
      <c r="D35" s="184"/>
      <c r="E35" s="185">
        <f t="shared" ref="E35:P35" si="5">SUM(E7:E34)</f>
        <v>5670265506853</v>
      </c>
      <c r="F35" s="186">
        <f t="shared" si="5"/>
        <v>0</v>
      </c>
      <c r="G35" s="185">
        <f t="shared" si="5"/>
        <v>5677942207203</v>
      </c>
      <c r="H35" s="186">
        <f t="shared" si="5"/>
        <v>0</v>
      </c>
      <c r="I35" s="233">
        <f t="shared" si="5"/>
        <v>-7676700350</v>
      </c>
      <c r="J35" s="186">
        <f t="shared" si="5"/>
        <v>0</v>
      </c>
      <c r="K35" s="328">
        <f t="shared" si="5"/>
        <v>75865987</v>
      </c>
      <c r="L35" s="186">
        <f t="shared" si="5"/>
        <v>0</v>
      </c>
      <c r="M35" s="328">
        <f t="shared" si="5"/>
        <v>5670265506853</v>
      </c>
      <c r="N35" s="186">
        <f t="shared" si="5"/>
        <v>0</v>
      </c>
      <c r="O35" s="185">
        <f t="shared" si="5"/>
        <v>5480813187765</v>
      </c>
      <c r="P35" s="186">
        <f t="shared" si="5"/>
        <v>0</v>
      </c>
      <c r="Q35" s="330">
        <f>SUM(Q7:Q34)</f>
        <v>189452319088</v>
      </c>
      <c r="S35" s="12"/>
      <c r="T35" s="98"/>
    </row>
    <row r="36" spans="1:20" ht="30" customHeight="1" thickTop="1">
      <c r="M36" s="35"/>
      <c r="O36" s="131"/>
      <c r="S36" s="12"/>
      <c r="T36" s="98"/>
    </row>
    <row r="37" spans="1:20" ht="30" customHeight="1">
      <c r="S37" s="12"/>
      <c r="T37" s="98"/>
    </row>
    <row r="38" spans="1:20" ht="30" customHeight="1">
      <c r="S38" s="12"/>
    </row>
    <row r="39" spans="1:20" ht="30" customHeight="1">
      <c r="S39" s="12"/>
    </row>
    <row r="40" spans="1:20" ht="30" customHeight="1">
      <c r="S40" s="12"/>
    </row>
    <row r="41" spans="1:20" ht="30" customHeight="1">
      <c r="S41" s="12"/>
    </row>
    <row r="42" spans="1:20" ht="30" customHeight="1">
      <c r="S42" s="12"/>
    </row>
    <row r="43" spans="1:20" ht="30" customHeight="1">
      <c r="S43" s="12"/>
    </row>
    <row r="44" spans="1:20" ht="30" customHeight="1">
      <c r="S44" s="12"/>
    </row>
    <row r="45" spans="1:20" ht="30" customHeight="1">
      <c r="S45" s="12"/>
    </row>
    <row r="46" spans="1:20" ht="30" customHeight="1">
      <c r="S46" s="12"/>
    </row>
    <row r="47" spans="1:20" ht="30" customHeight="1">
      <c r="S47" s="12"/>
    </row>
    <row r="48" spans="1:20" ht="30" customHeight="1">
      <c r="R48" s="12"/>
      <c r="S48" s="12"/>
    </row>
    <row r="49" spans="18:19" ht="30" customHeight="1">
      <c r="R49" s="12"/>
      <c r="S49" s="12"/>
    </row>
    <row r="50" spans="18:19" ht="30" customHeight="1">
      <c r="R50" s="12"/>
      <c r="S50" s="12"/>
    </row>
    <row r="51" spans="18:19" ht="30" customHeight="1">
      <c r="R51" s="12"/>
      <c r="S51" s="12"/>
    </row>
    <row r="52" spans="18:19" ht="30" customHeight="1">
      <c r="R52" s="12"/>
      <c r="S52" s="12"/>
    </row>
    <row r="53" spans="18:19" ht="30" customHeight="1">
      <c r="R53" s="12"/>
      <c r="S53" s="12"/>
    </row>
    <row r="54" spans="18:19" ht="30" customHeight="1">
      <c r="R54" s="12"/>
      <c r="S54" s="12"/>
    </row>
    <row r="55" spans="18:19" ht="30" customHeight="1">
      <c r="R55" s="12"/>
      <c r="S55" s="12"/>
    </row>
    <row r="56" spans="18:19" ht="30" customHeight="1">
      <c r="R56" s="12"/>
      <c r="S56" s="12"/>
    </row>
    <row r="57" spans="18:19" ht="30" customHeight="1">
      <c r="R57" s="12"/>
      <c r="S57" s="12"/>
    </row>
    <row r="58" spans="18:19" ht="30" customHeight="1">
      <c r="R58" s="12"/>
      <c r="S58" s="12"/>
    </row>
    <row r="59" spans="18:19" ht="30" customHeight="1">
      <c r="R59" s="12"/>
      <c r="S59" s="12"/>
    </row>
  </sheetData>
  <mergeCells count="8">
    <mergeCell ref="T6:U6"/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6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">
    <tabColor theme="8" tint="-0.249977111117893"/>
    <pageSetUpPr fitToPage="1"/>
  </sheetPr>
  <dimension ref="A1:Z71"/>
  <sheetViews>
    <sheetView rightToLeft="1" view="pageBreakPreview" zoomScale="80" zoomScaleNormal="100" zoomScaleSheetLayoutView="80" workbookViewId="0">
      <selection activeCell="S1" sqref="S1"/>
    </sheetView>
  </sheetViews>
  <sheetFormatPr defaultRowHeight="30" customHeight="1"/>
  <cols>
    <col min="1" max="1" width="36.42578125" style="54" bestFit="1" customWidth="1"/>
    <col min="2" max="2" width="1.28515625" style="54" customWidth="1"/>
    <col min="3" max="3" width="13.28515625" style="54" bestFit="1" customWidth="1"/>
    <col min="4" max="4" width="1.28515625" style="54" customWidth="1"/>
    <col min="5" max="5" width="19.85546875" style="54" customWidth="1"/>
    <col min="6" max="6" width="1.28515625" style="54" customWidth="1"/>
    <col min="7" max="7" width="21.85546875" style="54" bestFit="1" customWidth="1"/>
    <col min="8" max="8" width="1.28515625" style="54" customWidth="1"/>
    <col min="9" max="9" width="22" style="230" bestFit="1" customWidth="1"/>
    <col min="10" max="10" width="1.28515625" style="54" customWidth="1"/>
    <col min="11" max="11" width="16.7109375" style="54" bestFit="1" customWidth="1"/>
    <col min="12" max="12" width="0.7109375" style="54" customWidth="1"/>
    <col min="13" max="13" width="25" style="54" customWidth="1"/>
    <col min="14" max="14" width="1.28515625" style="54" customWidth="1"/>
    <col min="15" max="15" width="24.7109375" style="54" bestFit="1" customWidth="1"/>
    <col min="16" max="16" width="0.7109375" style="54" customWidth="1"/>
    <col min="17" max="17" width="20.7109375" style="231" customWidth="1"/>
    <col min="18" max="18" width="0.28515625" style="54" customWidth="1"/>
    <col min="19" max="19" width="9.140625" style="54"/>
    <col min="20" max="20" width="14.7109375" style="54" bestFit="1" customWidth="1"/>
    <col min="21" max="21" width="17.28515625" style="96" bestFit="1" customWidth="1"/>
    <col min="22" max="22" width="17.28515625" style="54" bestFit="1" customWidth="1"/>
    <col min="23" max="23" width="15.85546875" style="54" customWidth="1"/>
    <col min="24" max="24" width="10.85546875" style="54" customWidth="1"/>
    <col min="25" max="25" width="12.28515625" style="54" customWidth="1"/>
    <col min="26" max="26" width="14" style="54" bestFit="1" customWidth="1"/>
    <col min="27" max="16384" width="9.140625" style="54"/>
  </cols>
  <sheetData>
    <row r="1" spans="1:26" ht="30" customHeight="1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26" ht="30" customHeight="1">
      <c r="A2" s="376" t="s">
        <v>83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</row>
    <row r="3" spans="1:26" ht="30" customHeight="1">
      <c r="A3" s="376" t="s">
        <v>325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</row>
    <row r="4" spans="1:26" s="87" customFormat="1" ht="30" customHeight="1">
      <c r="A4" s="386" t="s">
        <v>127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U4" s="263"/>
    </row>
    <row r="5" spans="1:26" ht="25.5" customHeight="1">
      <c r="A5" s="351" t="s">
        <v>84</v>
      </c>
      <c r="C5" s="351" t="s">
        <v>94</v>
      </c>
      <c r="D5" s="351"/>
      <c r="E5" s="351"/>
      <c r="F5" s="351"/>
      <c r="G5" s="351"/>
      <c r="H5" s="351"/>
      <c r="I5" s="351"/>
      <c r="K5" s="351" t="str">
        <f>'درآمد سرمایه گذاری در سهام'!$M$5</f>
        <v>از ابتدای سال مالی تا پایان ماه</v>
      </c>
      <c r="L5" s="351"/>
      <c r="M5" s="351"/>
      <c r="N5" s="351"/>
      <c r="O5" s="351"/>
      <c r="P5" s="351"/>
      <c r="Q5" s="351"/>
    </row>
    <row r="6" spans="1:26" ht="38.25" customHeight="1">
      <c r="A6" s="351"/>
      <c r="C6" s="61" t="s">
        <v>6</v>
      </c>
      <c r="D6" s="79"/>
      <c r="E6" s="61" t="s">
        <v>128</v>
      </c>
      <c r="F6" s="79"/>
      <c r="G6" s="61" t="s">
        <v>129</v>
      </c>
      <c r="H6" s="79"/>
      <c r="I6" s="228" t="s">
        <v>130</v>
      </c>
      <c r="K6" s="61" t="s">
        <v>6</v>
      </c>
      <c r="L6" s="79"/>
      <c r="M6" s="61" t="s">
        <v>128</v>
      </c>
      <c r="N6" s="79"/>
      <c r="O6" s="61" t="s">
        <v>129</v>
      </c>
      <c r="P6" s="79"/>
      <c r="Q6" s="61" t="s">
        <v>130</v>
      </c>
      <c r="S6" s="395"/>
      <c r="T6" s="395"/>
      <c r="U6" s="395"/>
      <c r="V6" s="132"/>
      <c r="W6" s="132"/>
      <c r="X6" s="132"/>
      <c r="Y6" s="132"/>
      <c r="Z6" s="132"/>
    </row>
    <row r="7" spans="1:26" ht="30" customHeight="1">
      <c r="A7" s="4" t="s">
        <v>279</v>
      </c>
      <c r="B7"/>
      <c r="C7" s="173">
        <v>0</v>
      </c>
      <c r="D7" s="184"/>
      <c r="E7" s="173">
        <v>0</v>
      </c>
      <c r="F7" s="184"/>
      <c r="G7" s="173">
        <v>0</v>
      </c>
      <c r="H7" s="184"/>
      <c r="I7" s="173">
        <f t="shared" ref="I7:I8" si="0">E7-G7</f>
        <v>0</v>
      </c>
      <c r="J7" s="184"/>
      <c r="K7" s="173">
        <v>509</v>
      </c>
      <c r="L7" s="184"/>
      <c r="M7" s="173">
        <v>1704621</v>
      </c>
      <c r="N7" s="184"/>
      <c r="O7" s="173">
        <v>1618558</v>
      </c>
      <c r="P7" s="184"/>
      <c r="Q7" s="155">
        <f>M7-O7</f>
        <v>86063</v>
      </c>
    </row>
    <row r="8" spans="1:26" ht="30" customHeight="1">
      <c r="A8" s="4" t="s">
        <v>280</v>
      </c>
      <c r="B8"/>
      <c r="C8" s="173">
        <v>0</v>
      </c>
      <c r="D8" s="184"/>
      <c r="E8" s="173">
        <v>0</v>
      </c>
      <c r="F8" s="184"/>
      <c r="G8" s="173">
        <v>0</v>
      </c>
      <c r="H8" s="184"/>
      <c r="I8" s="173">
        <f t="shared" si="0"/>
        <v>0</v>
      </c>
      <c r="J8" s="184"/>
      <c r="K8" s="173">
        <v>28</v>
      </c>
      <c r="L8" s="184"/>
      <c r="M8" s="173">
        <v>819697</v>
      </c>
      <c r="N8" s="184"/>
      <c r="O8" s="173">
        <v>736954</v>
      </c>
      <c r="P8" s="184"/>
      <c r="Q8" s="155">
        <f t="shared" ref="Q8" si="1">M8-O8</f>
        <v>82743</v>
      </c>
    </row>
    <row r="9" spans="1:26" ht="30" customHeight="1">
      <c r="A9" s="4" t="s">
        <v>255</v>
      </c>
      <c r="B9"/>
      <c r="C9" s="173">
        <v>0</v>
      </c>
      <c r="D9" s="184"/>
      <c r="E9" s="173">
        <v>0</v>
      </c>
      <c r="F9" s="184"/>
      <c r="G9" s="173">
        <v>0</v>
      </c>
      <c r="H9" s="184"/>
      <c r="I9" s="173">
        <f>E9-G9</f>
        <v>0</v>
      </c>
      <c r="J9" s="184"/>
      <c r="K9" s="173">
        <v>548457</v>
      </c>
      <c r="L9" s="184"/>
      <c r="M9" s="173">
        <v>3810903853</v>
      </c>
      <c r="N9" s="184"/>
      <c r="O9" s="173">
        <v>3739944143</v>
      </c>
      <c r="P9" s="184"/>
      <c r="Q9" s="155">
        <f>M9-O9</f>
        <v>70959710</v>
      </c>
    </row>
    <row r="10" spans="1:26" ht="30" customHeight="1">
      <c r="A10" s="4" t="s">
        <v>220</v>
      </c>
      <c r="B10"/>
      <c r="C10" s="173">
        <v>0</v>
      </c>
      <c r="D10" s="184"/>
      <c r="E10" s="173">
        <v>0</v>
      </c>
      <c r="F10" s="184"/>
      <c r="G10" s="173">
        <v>0</v>
      </c>
      <c r="H10" s="184"/>
      <c r="I10" s="173">
        <f t="shared" ref="I10:I58" si="2">E10-G10</f>
        <v>0</v>
      </c>
      <c r="J10" s="184"/>
      <c r="K10" s="173">
        <v>75</v>
      </c>
      <c r="L10" s="184"/>
      <c r="M10" s="173">
        <v>5156781</v>
      </c>
      <c r="N10" s="184"/>
      <c r="O10" s="173">
        <v>4112010</v>
      </c>
      <c r="P10" s="184"/>
      <c r="Q10" s="155">
        <f t="shared" ref="Q10:Q58" si="3">M10-O10</f>
        <v>1044771</v>
      </c>
    </row>
    <row r="11" spans="1:26" ht="30" customHeight="1">
      <c r="A11" s="4" t="s">
        <v>261</v>
      </c>
      <c r="B11"/>
      <c r="C11" s="173">
        <v>0</v>
      </c>
      <c r="D11" s="184"/>
      <c r="E11" s="173">
        <v>0</v>
      </c>
      <c r="F11" s="184"/>
      <c r="G11" s="173">
        <v>0</v>
      </c>
      <c r="H11" s="184"/>
      <c r="I11" s="173">
        <f>E11-G11</f>
        <v>0</v>
      </c>
      <c r="J11" s="184"/>
      <c r="K11" s="173">
        <v>411</v>
      </c>
      <c r="L11" s="184"/>
      <c r="M11" s="173">
        <v>1334341</v>
      </c>
      <c r="N11" s="184"/>
      <c r="O11" s="173">
        <v>999241</v>
      </c>
      <c r="P11" s="184"/>
      <c r="Q11" s="155">
        <f>M11-O11</f>
        <v>335100</v>
      </c>
    </row>
    <row r="12" spans="1:26" ht="30" customHeight="1">
      <c r="A12" s="4" t="s">
        <v>256</v>
      </c>
      <c r="B12"/>
      <c r="C12" s="173">
        <v>0</v>
      </c>
      <c r="D12" s="184"/>
      <c r="E12" s="173">
        <v>0</v>
      </c>
      <c r="F12" s="184"/>
      <c r="G12" s="173">
        <v>0</v>
      </c>
      <c r="H12" s="184"/>
      <c r="I12" s="173">
        <f t="shared" si="2"/>
        <v>0</v>
      </c>
      <c r="J12" s="184"/>
      <c r="K12" s="173">
        <v>906</v>
      </c>
      <c r="L12" s="184"/>
      <c r="M12" s="173">
        <v>1290577</v>
      </c>
      <c r="N12" s="184"/>
      <c r="O12" s="173">
        <v>1120830</v>
      </c>
      <c r="P12" s="184"/>
      <c r="Q12" s="155">
        <f>M12-O12</f>
        <v>169747</v>
      </c>
    </row>
    <row r="13" spans="1:26" ht="30" customHeight="1">
      <c r="A13" s="4" t="s">
        <v>263</v>
      </c>
      <c r="B13"/>
      <c r="C13" s="173">
        <v>0</v>
      </c>
      <c r="D13" s="184"/>
      <c r="E13" s="173">
        <v>0</v>
      </c>
      <c r="F13" s="184"/>
      <c r="G13" s="173">
        <v>0</v>
      </c>
      <c r="H13" s="184"/>
      <c r="I13" s="173">
        <f>E13-G13</f>
        <v>0</v>
      </c>
      <c r="J13" s="184"/>
      <c r="K13" s="173">
        <v>208</v>
      </c>
      <c r="L13" s="184"/>
      <c r="M13" s="173">
        <v>684386</v>
      </c>
      <c r="N13" s="184"/>
      <c r="O13" s="173">
        <v>649754</v>
      </c>
      <c r="P13" s="184"/>
      <c r="Q13" s="155">
        <f t="shared" si="3"/>
        <v>34632</v>
      </c>
    </row>
    <row r="14" spans="1:26" ht="30" customHeight="1">
      <c r="A14" s="4" t="s">
        <v>323</v>
      </c>
      <c r="B14"/>
      <c r="C14" s="173">
        <v>0</v>
      </c>
      <c r="D14" s="184"/>
      <c r="E14" s="173">
        <v>0</v>
      </c>
      <c r="F14" s="173"/>
      <c r="G14" s="173">
        <v>0</v>
      </c>
      <c r="H14" s="173"/>
      <c r="I14" s="173">
        <f t="shared" ref="I14" si="4">E14-G14</f>
        <v>0</v>
      </c>
      <c r="J14" s="173"/>
      <c r="K14" s="173">
        <v>3000000</v>
      </c>
      <c r="L14" s="184"/>
      <c r="M14" s="173">
        <v>37755112500</v>
      </c>
      <c r="N14" s="173"/>
      <c r="O14" s="173">
        <v>41655096209</v>
      </c>
      <c r="P14" s="173"/>
      <c r="Q14" s="155">
        <f t="shared" si="3"/>
        <v>-3899983709</v>
      </c>
    </row>
    <row r="15" spans="1:26" ht="30" customHeight="1">
      <c r="A15" s="4" t="s">
        <v>273</v>
      </c>
      <c r="B15"/>
      <c r="C15" s="173">
        <v>0</v>
      </c>
      <c r="D15" s="184"/>
      <c r="E15" s="173">
        <v>0</v>
      </c>
      <c r="F15" s="173"/>
      <c r="G15" s="173">
        <v>0</v>
      </c>
      <c r="H15" s="173"/>
      <c r="I15" s="173">
        <f>E15-G15</f>
        <v>0</v>
      </c>
      <c r="J15" s="173"/>
      <c r="K15" s="173">
        <v>5000100</v>
      </c>
      <c r="L15" s="184"/>
      <c r="M15" s="173">
        <v>61656845465</v>
      </c>
      <c r="N15" s="173"/>
      <c r="O15" s="173">
        <v>64083154014</v>
      </c>
      <c r="P15" s="173"/>
      <c r="Q15" s="155">
        <f>M15-O15</f>
        <v>-2426308549</v>
      </c>
    </row>
    <row r="16" spans="1:26" ht="30" customHeight="1">
      <c r="A16" s="4" t="s">
        <v>215</v>
      </c>
      <c r="B16"/>
      <c r="C16" s="173">
        <v>0</v>
      </c>
      <c r="D16" s="184"/>
      <c r="E16" s="173">
        <v>0</v>
      </c>
      <c r="F16" s="173"/>
      <c r="G16" s="173">
        <v>0</v>
      </c>
      <c r="H16" s="173"/>
      <c r="I16" s="173">
        <f t="shared" si="2"/>
        <v>0</v>
      </c>
      <c r="J16" s="173"/>
      <c r="K16" s="173">
        <v>69104</v>
      </c>
      <c r="L16" s="173"/>
      <c r="M16" s="173">
        <v>656398641</v>
      </c>
      <c r="N16" s="173"/>
      <c r="O16" s="173">
        <v>688584756</v>
      </c>
      <c r="P16" s="173"/>
      <c r="Q16" s="155">
        <f t="shared" si="3"/>
        <v>-32186115</v>
      </c>
    </row>
    <row r="17" spans="1:17" ht="30" customHeight="1">
      <c r="A17" s="4" t="s">
        <v>274</v>
      </c>
      <c r="B17"/>
      <c r="C17" s="173">
        <v>0</v>
      </c>
      <c r="D17" s="184"/>
      <c r="E17" s="173">
        <v>0</v>
      </c>
      <c r="F17" s="173"/>
      <c r="G17" s="173">
        <v>0</v>
      </c>
      <c r="H17" s="173"/>
      <c r="I17" s="173">
        <f>E17-G17</f>
        <v>0</v>
      </c>
      <c r="J17" s="173"/>
      <c r="K17" s="173">
        <v>1586523</v>
      </c>
      <c r="L17" s="184"/>
      <c r="M17" s="173">
        <v>29324140861</v>
      </c>
      <c r="N17" s="173"/>
      <c r="O17" s="173">
        <v>25597804450</v>
      </c>
      <c r="P17" s="173"/>
      <c r="Q17" s="155">
        <f>M17-O17</f>
        <v>3726336411</v>
      </c>
    </row>
    <row r="18" spans="1:17" ht="30" customHeight="1">
      <c r="A18" s="4" t="s">
        <v>254</v>
      </c>
      <c r="B18"/>
      <c r="C18" s="173">
        <v>0</v>
      </c>
      <c r="D18" s="184"/>
      <c r="E18" s="173">
        <v>0</v>
      </c>
      <c r="F18" s="173"/>
      <c r="G18" s="173">
        <v>0</v>
      </c>
      <c r="H18" s="173"/>
      <c r="I18" s="173">
        <f t="shared" si="2"/>
        <v>0</v>
      </c>
      <c r="J18" s="173"/>
      <c r="K18" s="173">
        <v>11000000</v>
      </c>
      <c r="L18" s="184"/>
      <c r="M18" s="173">
        <v>204840214837</v>
      </c>
      <c r="N18" s="173"/>
      <c r="O18" s="173">
        <v>203512558756</v>
      </c>
      <c r="P18" s="173"/>
      <c r="Q18" s="173">
        <f t="shared" si="3"/>
        <v>1327656081</v>
      </c>
    </row>
    <row r="19" spans="1:17" ht="30" customHeight="1">
      <c r="A19" s="4" t="s">
        <v>194</v>
      </c>
      <c r="B19"/>
      <c r="C19" s="173">
        <v>0</v>
      </c>
      <c r="D19" s="184"/>
      <c r="E19" s="173">
        <v>0</v>
      </c>
      <c r="F19" s="173"/>
      <c r="G19" s="173">
        <v>0</v>
      </c>
      <c r="H19" s="173"/>
      <c r="I19" s="173">
        <f t="shared" si="2"/>
        <v>0</v>
      </c>
      <c r="J19" s="173"/>
      <c r="K19" s="173">
        <v>5627877</v>
      </c>
      <c r="L19" s="184"/>
      <c r="M19" s="173">
        <v>73797199148</v>
      </c>
      <c r="N19" s="173"/>
      <c r="O19" s="173">
        <v>68500295604</v>
      </c>
      <c r="P19" s="173"/>
      <c r="Q19" s="173">
        <f t="shared" si="3"/>
        <v>5296903544</v>
      </c>
    </row>
    <row r="20" spans="1:17" ht="30" customHeight="1">
      <c r="A20" s="4" t="s">
        <v>28</v>
      </c>
      <c r="B20"/>
      <c r="C20" s="173">
        <v>0</v>
      </c>
      <c r="D20" s="184"/>
      <c r="E20" s="173">
        <v>0</v>
      </c>
      <c r="F20" s="173"/>
      <c r="G20" s="173">
        <v>0</v>
      </c>
      <c r="H20" s="173"/>
      <c r="I20" s="173">
        <f t="shared" si="2"/>
        <v>0</v>
      </c>
      <c r="J20" s="173"/>
      <c r="K20" s="173">
        <v>6000000</v>
      </c>
      <c r="L20" s="184"/>
      <c r="M20" s="173">
        <v>106357860000</v>
      </c>
      <c r="N20" s="173"/>
      <c r="O20" s="173">
        <v>94535474194</v>
      </c>
      <c r="P20" s="173"/>
      <c r="Q20" s="173">
        <f t="shared" si="3"/>
        <v>11822385806</v>
      </c>
    </row>
    <row r="21" spans="1:17" ht="30" customHeight="1">
      <c r="A21" s="4" t="s">
        <v>267</v>
      </c>
      <c r="B21"/>
      <c r="C21" s="173">
        <v>10000000</v>
      </c>
      <c r="D21" s="184"/>
      <c r="E21" s="173">
        <v>110376300000</v>
      </c>
      <c r="F21" s="173">
        <v>0</v>
      </c>
      <c r="G21" s="173">
        <v>100000000000</v>
      </c>
      <c r="H21" s="173"/>
      <c r="I21" s="173">
        <f t="shared" si="2"/>
        <v>10376300000</v>
      </c>
      <c r="J21" s="173"/>
      <c r="K21" s="173">
        <v>20000000</v>
      </c>
      <c r="L21" s="184"/>
      <c r="M21" s="173">
        <v>215561600000</v>
      </c>
      <c r="N21" s="173"/>
      <c r="O21" s="173">
        <v>200000000000</v>
      </c>
      <c r="P21" s="173"/>
      <c r="Q21" s="173">
        <f t="shared" si="3"/>
        <v>15561600000</v>
      </c>
    </row>
    <row r="22" spans="1:17" ht="30" customHeight="1">
      <c r="A22" s="4" t="s">
        <v>278</v>
      </c>
      <c r="B22"/>
      <c r="C22" s="173">
        <v>0</v>
      </c>
      <c r="D22" s="184"/>
      <c r="E22" s="173">
        <v>0</v>
      </c>
      <c r="F22" s="173"/>
      <c r="G22" s="173">
        <v>0</v>
      </c>
      <c r="H22" s="173"/>
      <c r="I22" s="173">
        <f t="shared" si="2"/>
        <v>0</v>
      </c>
      <c r="J22" s="173"/>
      <c r="K22" s="173">
        <v>15428991</v>
      </c>
      <c r="L22" s="184"/>
      <c r="M22" s="173">
        <v>214090519057</v>
      </c>
      <c r="N22" s="173"/>
      <c r="O22" s="173">
        <v>199999993026</v>
      </c>
      <c r="P22" s="173"/>
      <c r="Q22" s="173">
        <f t="shared" si="3"/>
        <v>14090526031</v>
      </c>
    </row>
    <row r="23" spans="1:17" ht="30" customHeight="1">
      <c r="A23" s="4" t="s">
        <v>275</v>
      </c>
      <c r="B23"/>
      <c r="C23" s="173">
        <v>0</v>
      </c>
      <c r="D23" s="184"/>
      <c r="E23" s="173">
        <v>0</v>
      </c>
      <c r="F23" s="173">
        <v>0</v>
      </c>
      <c r="G23" s="173">
        <v>0</v>
      </c>
      <c r="H23" s="173"/>
      <c r="I23" s="173">
        <f t="shared" si="2"/>
        <v>0</v>
      </c>
      <c r="J23" s="173"/>
      <c r="K23" s="173">
        <v>9800000</v>
      </c>
      <c r="L23" s="184"/>
      <c r="M23" s="173">
        <v>234022224000</v>
      </c>
      <c r="N23" s="173"/>
      <c r="O23" s="173">
        <v>211807229272</v>
      </c>
      <c r="P23" s="173"/>
      <c r="Q23" s="173">
        <f t="shared" si="3"/>
        <v>22214994728</v>
      </c>
    </row>
    <row r="24" spans="1:17" ht="30" customHeight="1">
      <c r="A24" s="4" t="s">
        <v>276</v>
      </c>
      <c r="B24"/>
      <c r="C24" s="173">
        <v>0</v>
      </c>
      <c r="D24" s="184"/>
      <c r="E24" s="173">
        <v>0</v>
      </c>
      <c r="F24" s="173"/>
      <c r="G24" s="173">
        <v>0</v>
      </c>
      <c r="H24" s="173"/>
      <c r="I24" s="173">
        <f t="shared" si="2"/>
        <v>0</v>
      </c>
      <c r="J24" s="173"/>
      <c r="K24" s="173">
        <v>199834</v>
      </c>
      <c r="L24" s="184"/>
      <c r="M24" s="173">
        <v>68106086825</v>
      </c>
      <c r="N24" s="173"/>
      <c r="O24" s="173">
        <v>63004182694</v>
      </c>
      <c r="P24" s="173"/>
      <c r="Q24" s="173">
        <f t="shared" si="3"/>
        <v>5101904131</v>
      </c>
    </row>
    <row r="25" spans="1:17" ht="30" customHeight="1">
      <c r="A25" s="4" t="s">
        <v>293</v>
      </c>
      <c r="B25"/>
      <c r="C25" s="173">
        <v>0</v>
      </c>
      <c r="D25" s="184"/>
      <c r="E25" s="173">
        <v>0</v>
      </c>
      <c r="F25" s="173"/>
      <c r="G25" s="173">
        <v>0</v>
      </c>
      <c r="H25" s="173"/>
      <c r="I25" s="173">
        <f t="shared" si="2"/>
        <v>0</v>
      </c>
      <c r="J25" s="173"/>
      <c r="K25" s="173">
        <v>1000000</v>
      </c>
      <c r="L25" s="184"/>
      <c r="M25" s="173">
        <v>15556504688</v>
      </c>
      <c r="N25" s="173"/>
      <c r="O25" s="173">
        <v>14618938315</v>
      </c>
      <c r="P25" s="173"/>
      <c r="Q25" s="173">
        <f t="shared" si="3"/>
        <v>937566373</v>
      </c>
    </row>
    <row r="26" spans="1:17" ht="30" customHeight="1">
      <c r="A26" s="4" t="s">
        <v>226</v>
      </c>
      <c r="B26"/>
      <c r="C26" s="173">
        <v>0</v>
      </c>
      <c r="D26" s="184"/>
      <c r="E26" s="173">
        <v>0</v>
      </c>
      <c r="F26" s="173"/>
      <c r="G26" s="173">
        <v>0</v>
      </c>
      <c r="H26" s="173"/>
      <c r="I26" s="173">
        <f t="shared" si="2"/>
        <v>0</v>
      </c>
      <c r="J26" s="173"/>
      <c r="K26" s="173">
        <v>643631</v>
      </c>
      <c r="L26" s="184"/>
      <c r="M26" s="173">
        <v>24469206678</v>
      </c>
      <c r="N26" s="173"/>
      <c r="O26" s="173">
        <v>26275544504</v>
      </c>
      <c r="P26" s="173"/>
      <c r="Q26" s="225">
        <f t="shared" si="3"/>
        <v>-1806337826</v>
      </c>
    </row>
    <row r="27" spans="1:17" ht="30" customHeight="1">
      <c r="A27" s="4" t="s">
        <v>225</v>
      </c>
      <c r="B27"/>
      <c r="C27" s="173">
        <v>0</v>
      </c>
      <c r="D27" s="184"/>
      <c r="E27" s="173">
        <v>0</v>
      </c>
      <c r="F27" s="173"/>
      <c r="G27" s="173">
        <v>0</v>
      </c>
      <c r="H27" s="173"/>
      <c r="I27" s="173">
        <f t="shared" si="2"/>
        <v>0</v>
      </c>
      <c r="J27" s="173"/>
      <c r="K27" s="173">
        <v>473855</v>
      </c>
      <c r="L27" s="184"/>
      <c r="M27" s="173">
        <v>10396439068</v>
      </c>
      <c r="N27" s="173"/>
      <c r="O27" s="173">
        <v>11035895384</v>
      </c>
      <c r="P27" s="173"/>
      <c r="Q27" s="225">
        <f t="shared" si="3"/>
        <v>-639456316</v>
      </c>
    </row>
    <row r="28" spans="1:17" ht="30" customHeight="1">
      <c r="A28" s="4" t="s">
        <v>277</v>
      </c>
      <c r="B28"/>
      <c r="C28" s="173">
        <v>0</v>
      </c>
      <c r="D28" s="184"/>
      <c r="E28" s="173">
        <v>0</v>
      </c>
      <c r="F28" s="173"/>
      <c r="G28" s="173">
        <v>0</v>
      </c>
      <c r="H28" s="173"/>
      <c r="I28" s="173">
        <f t="shared" si="2"/>
        <v>0</v>
      </c>
      <c r="J28" s="173"/>
      <c r="K28" s="173">
        <v>231325</v>
      </c>
      <c r="L28" s="184"/>
      <c r="M28" s="173">
        <v>51686862581</v>
      </c>
      <c r="N28" s="173"/>
      <c r="O28" s="173">
        <v>38771587739</v>
      </c>
      <c r="P28" s="173"/>
      <c r="Q28" s="173">
        <f t="shared" si="3"/>
        <v>12915274842</v>
      </c>
    </row>
    <row r="29" spans="1:17" ht="30" customHeight="1">
      <c r="A29" s="4" t="s">
        <v>251</v>
      </c>
      <c r="B29"/>
      <c r="C29" s="173">
        <v>652558</v>
      </c>
      <c r="D29" s="184"/>
      <c r="E29" s="173">
        <v>19974634584</v>
      </c>
      <c r="F29" s="173"/>
      <c r="G29" s="173">
        <v>18917561942</v>
      </c>
      <c r="H29" s="173"/>
      <c r="I29" s="173">
        <f t="shared" si="2"/>
        <v>1057072642</v>
      </c>
      <c r="J29" s="173"/>
      <c r="K29" s="173">
        <v>14725814</v>
      </c>
      <c r="L29" s="184"/>
      <c r="M29" s="173">
        <v>406017383369</v>
      </c>
      <c r="N29" s="173"/>
      <c r="O29" s="173">
        <v>401807376735</v>
      </c>
      <c r="P29" s="173"/>
      <c r="Q29" s="173">
        <f t="shared" si="3"/>
        <v>4210006634</v>
      </c>
    </row>
    <row r="30" spans="1:17" ht="30" customHeight="1">
      <c r="A30" s="4" t="s">
        <v>207</v>
      </c>
      <c r="B30"/>
      <c r="C30" s="173">
        <v>0</v>
      </c>
      <c r="D30" s="184"/>
      <c r="E30" s="173">
        <v>0</v>
      </c>
      <c r="F30" s="173"/>
      <c r="G30" s="173">
        <v>0</v>
      </c>
      <c r="H30" s="173"/>
      <c r="I30" s="173">
        <f t="shared" si="2"/>
        <v>0</v>
      </c>
      <c r="J30" s="173"/>
      <c r="K30" s="173">
        <v>1331</v>
      </c>
      <c r="L30" s="173"/>
      <c r="M30" s="173">
        <v>48075294</v>
      </c>
      <c r="N30" s="173"/>
      <c r="O30" s="173">
        <v>43632155</v>
      </c>
      <c r="P30" s="173"/>
      <c r="Q30" s="173">
        <f t="shared" si="3"/>
        <v>4443139</v>
      </c>
    </row>
    <row r="31" spans="1:17" ht="30" customHeight="1">
      <c r="A31" s="4" t="s">
        <v>210</v>
      </c>
      <c r="B31"/>
      <c r="C31" s="173">
        <v>0</v>
      </c>
      <c r="D31" s="184"/>
      <c r="E31" s="173">
        <v>0</v>
      </c>
      <c r="F31" s="173"/>
      <c r="G31" s="173">
        <v>0</v>
      </c>
      <c r="H31" s="173"/>
      <c r="I31" s="173">
        <f t="shared" si="2"/>
        <v>0</v>
      </c>
      <c r="J31" s="173"/>
      <c r="K31" s="173">
        <v>424</v>
      </c>
      <c r="L31" s="173"/>
      <c r="M31" s="173">
        <v>1156536</v>
      </c>
      <c r="N31" s="173"/>
      <c r="O31" s="173">
        <v>976084</v>
      </c>
      <c r="P31" s="173"/>
      <c r="Q31" s="173">
        <f t="shared" si="3"/>
        <v>180452</v>
      </c>
    </row>
    <row r="32" spans="1:17" ht="30" customHeight="1">
      <c r="A32" s="4" t="s">
        <v>211</v>
      </c>
      <c r="B32"/>
      <c r="C32" s="173">
        <v>0</v>
      </c>
      <c r="D32" s="184"/>
      <c r="E32" s="173">
        <v>0</v>
      </c>
      <c r="F32" s="173"/>
      <c r="G32" s="173">
        <v>0</v>
      </c>
      <c r="H32" s="173"/>
      <c r="I32" s="173">
        <f t="shared" si="2"/>
        <v>0</v>
      </c>
      <c r="J32" s="173"/>
      <c r="K32" s="173">
        <v>66</v>
      </c>
      <c r="L32" s="173"/>
      <c r="M32" s="173">
        <v>631147</v>
      </c>
      <c r="N32" s="173"/>
      <c r="O32" s="173">
        <v>489567</v>
      </c>
      <c r="P32" s="173"/>
      <c r="Q32" s="173">
        <f t="shared" si="3"/>
        <v>141580</v>
      </c>
    </row>
    <row r="33" spans="1:26" ht="30" customHeight="1">
      <c r="A33" s="4" t="s">
        <v>212</v>
      </c>
      <c r="B33"/>
      <c r="C33" s="173">
        <v>0</v>
      </c>
      <c r="D33" s="184"/>
      <c r="E33" s="173">
        <v>0</v>
      </c>
      <c r="F33" s="173"/>
      <c r="G33" s="173">
        <v>0</v>
      </c>
      <c r="H33" s="173"/>
      <c r="I33" s="173">
        <f t="shared" si="2"/>
        <v>0</v>
      </c>
      <c r="J33" s="173"/>
      <c r="K33" s="173">
        <v>124</v>
      </c>
      <c r="L33" s="173"/>
      <c r="M33" s="173">
        <v>2191603</v>
      </c>
      <c r="N33" s="173"/>
      <c r="O33" s="173">
        <v>1675552</v>
      </c>
      <c r="P33" s="173"/>
      <c r="Q33" s="173">
        <f t="shared" si="3"/>
        <v>516051</v>
      </c>
    </row>
    <row r="34" spans="1:26" ht="30" customHeight="1">
      <c r="A34" s="4" t="s">
        <v>187</v>
      </c>
      <c r="B34"/>
      <c r="C34" s="173">
        <v>0</v>
      </c>
      <c r="D34" s="184"/>
      <c r="E34" s="173">
        <v>0</v>
      </c>
      <c r="F34" s="173"/>
      <c r="G34" s="173">
        <v>0</v>
      </c>
      <c r="H34" s="173"/>
      <c r="I34" s="173">
        <f t="shared" si="2"/>
        <v>0</v>
      </c>
      <c r="J34" s="173"/>
      <c r="K34" s="173">
        <v>94</v>
      </c>
      <c r="L34" s="173"/>
      <c r="M34" s="173">
        <v>5134572</v>
      </c>
      <c r="N34" s="173"/>
      <c r="O34" s="173">
        <v>4433761</v>
      </c>
      <c r="P34" s="173"/>
      <c r="Q34" s="173">
        <f t="shared" si="3"/>
        <v>700811</v>
      </c>
    </row>
    <row r="35" spans="1:26" ht="30" customHeight="1">
      <c r="A35" s="4" t="s">
        <v>191</v>
      </c>
      <c r="B35"/>
      <c r="C35" s="173">
        <v>0</v>
      </c>
      <c r="D35" s="184"/>
      <c r="E35" s="173">
        <v>0</v>
      </c>
      <c r="F35" s="173"/>
      <c r="G35" s="173">
        <v>0</v>
      </c>
      <c r="H35" s="173"/>
      <c r="I35" s="173">
        <f t="shared" si="2"/>
        <v>0</v>
      </c>
      <c r="J35" s="173"/>
      <c r="K35" s="173">
        <v>81</v>
      </c>
      <c r="L35" s="173"/>
      <c r="M35" s="173">
        <v>827730</v>
      </c>
      <c r="N35" s="173"/>
      <c r="O35" s="173">
        <v>726272</v>
      </c>
      <c r="P35" s="173"/>
      <c r="Q35" s="173">
        <f t="shared" si="3"/>
        <v>101458</v>
      </c>
    </row>
    <row r="36" spans="1:26" ht="30" customHeight="1">
      <c r="A36" s="4" t="s">
        <v>190</v>
      </c>
      <c r="B36"/>
      <c r="C36" s="173">
        <v>0</v>
      </c>
      <c r="D36" s="184"/>
      <c r="E36" s="173">
        <v>0</v>
      </c>
      <c r="F36" s="173"/>
      <c r="G36" s="173">
        <v>0</v>
      </c>
      <c r="H36" s="173"/>
      <c r="I36" s="173">
        <f t="shared" si="2"/>
        <v>0</v>
      </c>
      <c r="J36" s="173"/>
      <c r="K36" s="173">
        <v>1167416</v>
      </c>
      <c r="L36" s="173"/>
      <c r="M36" s="173">
        <v>1477817545</v>
      </c>
      <c r="N36" s="173"/>
      <c r="O36" s="173">
        <v>1573597150</v>
      </c>
      <c r="P36" s="173"/>
      <c r="Q36" s="155">
        <f t="shared" si="3"/>
        <v>-95779605</v>
      </c>
    </row>
    <row r="37" spans="1:26" ht="30" customHeight="1">
      <c r="A37" s="4" t="s">
        <v>189</v>
      </c>
      <c r="B37"/>
      <c r="C37" s="173">
        <v>0</v>
      </c>
      <c r="D37" s="184"/>
      <c r="E37" s="173">
        <v>0</v>
      </c>
      <c r="F37" s="173"/>
      <c r="G37" s="173">
        <v>0</v>
      </c>
      <c r="H37" s="173"/>
      <c r="I37" s="173">
        <f t="shared" si="2"/>
        <v>0</v>
      </c>
      <c r="J37" s="173"/>
      <c r="K37" s="173">
        <v>179</v>
      </c>
      <c r="L37" s="173"/>
      <c r="M37" s="173">
        <v>3272227</v>
      </c>
      <c r="N37" s="173"/>
      <c r="O37" s="173">
        <v>3085392</v>
      </c>
      <c r="P37" s="173"/>
      <c r="Q37" s="173">
        <f t="shared" si="3"/>
        <v>186835</v>
      </c>
    </row>
    <row r="38" spans="1:26" ht="30" customHeight="1">
      <c r="A38" s="4" t="s">
        <v>213</v>
      </c>
      <c r="B38"/>
      <c r="C38" s="173">
        <v>0</v>
      </c>
      <c r="D38" s="184"/>
      <c r="E38" s="173">
        <v>0</v>
      </c>
      <c r="F38" s="173"/>
      <c r="G38" s="173">
        <v>0</v>
      </c>
      <c r="H38" s="173"/>
      <c r="I38" s="173">
        <f t="shared" si="2"/>
        <v>0</v>
      </c>
      <c r="J38" s="173"/>
      <c r="K38" s="173">
        <v>234</v>
      </c>
      <c r="L38" s="173"/>
      <c r="M38" s="173">
        <v>1025972</v>
      </c>
      <c r="N38" s="173"/>
      <c r="O38" s="173">
        <v>797490</v>
      </c>
      <c r="P38" s="173"/>
      <c r="Q38" s="173">
        <f t="shared" si="3"/>
        <v>228482</v>
      </c>
    </row>
    <row r="39" spans="1:26" ht="30" customHeight="1">
      <c r="A39" s="4" t="s">
        <v>216</v>
      </c>
      <c r="B39"/>
      <c r="C39" s="173">
        <v>0</v>
      </c>
      <c r="D39" s="184"/>
      <c r="E39" s="173">
        <v>0</v>
      </c>
      <c r="F39" s="184"/>
      <c r="G39" s="173">
        <v>0</v>
      </c>
      <c r="H39" s="184"/>
      <c r="I39" s="173">
        <f t="shared" si="2"/>
        <v>0</v>
      </c>
      <c r="J39" s="184"/>
      <c r="K39" s="173">
        <v>386</v>
      </c>
      <c r="L39" s="184"/>
      <c r="M39" s="173">
        <v>1378265</v>
      </c>
      <c r="N39" s="184"/>
      <c r="O39" s="173">
        <v>1065166</v>
      </c>
      <c r="P39" s="184"/>
      <c r="Q39" s="155">
        <f t="shared" si="3"/>
        <v>313099</v>
      </c>
      <c r="S39" s="133"/>
      <c r="T39" s="134"/>
      <c r="U39" s="135"/>
      <c r="V39" s="135"/>
      <c r="W39" s="135"/>
      <c r="X39" s="133"/>
      <c r="Y39" s="135"/>
      <c r="Z39" s="135"/>
    </row>
    <row r="40" spans="1:26" ht="30" customHeight="1">
      <c r="A40" s="4" t="s">
        <v>188</v>
      </c>
      <c r="B40"/>
      <c r="C40" s="173">
        <v>0</v>
      </c>
      <c r="D40" s="184"/>
      <c r="E40" s="173">
        <v>0</v>
      </c>
      <c r="F40" s="184"/>
      <c r="G40" s="173">
        <v>0</v>
      </c>
      <c r="H40" s="184"/>
      <c r="I40" s="173">
        <f t="shared" si="2"/>
        <v>0</v>
      </c>
      <c r="J40" s="184"/>
      <c r="K40" s="173">
        <v>75</v>
      </c>
      <c r="L40" s="184"/>
      <c r="M40" s="173">
        <v>1299476</v>
      </c>
      <c r="N40" s="184"/>
      <c r="O40" s="173">
        <v>864823</v>
      </c>
      <c r="P40" s="184"/>
      <c r="Q40" s="155">
        <f t="shared" si="3"/>
        <v>434653</v>
      </c>
      <c r="S40" s="133"/>
      <c r="T40" s="134"/>
      <c r="U40" s="135"/>
      <c r="V40" s="135"/>
      <c r="W40" s="135"/>
      <c r="X40" s="133"/>
      <c r="Y40" s="133"/>
      <c r="Z40" s="135"/>
    </row>
    <row r="41" spans="1:26" ht="30" customHeight="1">
      <c r="A41" s="4" t="s">
        <v>192</v>
      </c>
      <c r="B41"/>
      <c r="C41" s="173">
        <v>0</v>
      </c>
      <c r="D41" s="184"/>
      <c r="E41" s="173">
        <v>0</v>
      </c>
      <c r="F41" s="184"/>
      <c r="G41" s="173">
        <v>0</v>
      </c>
      <c r="H41" s="184"/>
      <c r="I41" s="173">
        <f t="shared" si="2"/>
        <v>0</v>
      </c>
      <c r="J41" s="184"/>
      <c r="K41" s="173">
        <v>294771</v>
      </c>
      <c r="L41" s="184"/>
      <c r="M41" s="173">
        <v>240248566065</v>
      </c>
      <c r="N41" s="184"/>
      <c r="O41" s="173">
        <v>230726957104</v>
      </c>
      <c r="P41" s="184"/>
      <c r="Q41" s="155">
        <f t="shared" si="3"/>
        <v>9521608961</v>
      </c>
      <c r="S41" s="133"/>
      <c r="T41" s="134"/>
      <c r="U41" s="135"/>
      <c r="V41" s="135"/>
      <c r="W41" s="135"/>
      <c r="X41" s="133"/>
      <c r="Y41" s="133"/>
      <c r="Z41" s="135"/>
    </row>
    <row r="42" spans="1:26" ht="30" customHeight="1">
      <c r="A42" s="4" t="s">
        <v>43</v>
      </c>
      <c r="B42"/>
      <c r="C42" s="173">
        <v>0</v>
      </c>
      <c r="D42" s="184"/>
      <c r="E42" s="173">
        <v>0</v>
      </c>
      <c r="F42" s="184"/>
      <c r="G42" s="173">
        <v>0</v>
      </c>
      <c r="H42" s="184"/>
      <c r="I42" s="173">
        <f t="shared" si="2"/>
        <v>0</v>
      </c>
      <c r="J42" s="184"/>
      <c r="K42" s="173">
        <v>203314</v>
      </c>
      <c r="L42" s="184"/>
      <c r="M42" s="173">
        <v>134665130819</v>
      </c>
      <c r="N42" s="184"/>
      <c r="O42" s="173">
        <v>118965308851</v>
      </c>
      <c r="P42" s="184"/>
      <c r="Q42" s="155">
        <f t="shared" si="3"/>
        <v>15699821968</v>
      </c>
      <c r="S42" s="133"/>
      <c r="T42" s="134"/>
      <c r="U42" s="135"/>
      <c r="V42" s="135"/>
      <c r="W42" s="135"/>
      <c r="X42" s="135"/>
      <c r="Y42" s="135"/>
      <c r="Z42" s="135"/>
    </row>
    <row r="43" spans="1:26" ht="30" customHeight="1">
      <c r="A43" s="4" t="s">
        <v>102</v>
      </c>
      <c r="B43"/>
      <c r="C43" s="173">
        <v>0</v>
      </c>
      <c r="D43" s="184"/>
      <c r="E43" s="173">
        <v>0</v>
      </c>
      <c r="F43" s="184"/>
      <c r="G43" s="173">
        <v>0</v>
      </c>
      <c r="H43" s="184"/>
      <c r="I43" s="173">
        <f t="shared" si="2"/>
        <v>0</v>
      </c>
      <c r="J43" s="184"/>
      <c r="K43" s="173">
        <v>94158</v>
      </c>
      <c r="L43" s="184"/>
      <c r="M43" s="173">
        <v>75487979420</v>
      </c>
      <c r="N43" s="184"/>
      <c r="O43" s="173">
        <v>73597814178</v>
      </c>
      <c r="P43" s="184"/>
      <c r="Q43" s="155">
        <f t="shared" si="3"/>
        <v>1890165242</v>
      </c>
      <c r="S43" s="133"/>
      <c r="T43" s="134"/>
      <c r="U43" s="135"/>
      <c r="V43" s="135"/>
      <c r="W43" s="135"/>
      <c r="X43" s="135"/>
      <c r="Y43" s="135"/>
      <c r="Z43" s="135"/>
    </row>
    <row r="44" spans="1:26" ht="30" customHeight="1">
      <c r="A44" s="4" t="s">
        <v>303</v>
      </c>
      <c r="B44"/>
      <c r="C44" s="173">
        <v>4472</v>
      </c>
      <c r="D44" s="184"/>
      <c r="E44" s="173">
        <v>3174981356</v>
      </c>
      <c r="F44" s="184"/>
      <c r="G44" s="173">
        <v>3101894114</v>
      </c>
      <c r="H44" s="184"/>
      <c r="I44" s="173">
        <f>E44-G44</f>
        <v>73087242</v>
      </c>
      <c r="J44" s="184"/>
      <c r="K44" s="173">
        <v>4472</v>
      </c>
      <c r="L44" s="184"/>
      <c r="M44" s="173">
        <v>3174981356</v>
      </c>
      <c r="N44" s="184"/>
      <c r="O44" s="173">
        <v>3101894114</v>
      </c>
      <c r="P44" s="184"/>
      <c r="Q44" s="155">
        <f t="shared" si="3"/>
        <v>73087242</v>
      </c>
      <c r="S44" s="133"/>
      <c r="T44" s="134"/>
      <c r="U44" s="135"/>
      <c r="V44" s="135"/>
      <c r="W44" s="135"/>
      <c r="X44" s="135"/>
      <c r="Y44" s="133"/>
      <c r="Z44" s="135"/>
    </row>
    <row r="45" spans="1:26" ht="30" customHeight="1">
      <c r="A45" s="4" t="s">
        <v>221</v>
      </c>
      <c r="B45"/>
      <c r="C45" s="173">
        <v>0</v>
      </c>
      <c r="D45" s="184"/>
      <c r="E45" s="173">
        <v>0</v>
      </c>
      <c r="F45" s="184"/>
      <c r="G45" s="173">
        <v>0</v>
      </c>
      <c r="H45" s="184"/>
      <c r="I45" s="173">
        <f t="shared" si="2"/>
        <v>0</v>
      </c>
      <c r="J45" s="184"/>
      <c r="K45" s="173">
        <v>20701</v>
      </c>
      <c r="L45" s="184"/>
      <c r="M45" s="173">
        <v>19692189586</v>
      </c>
      <c r="N45" s="184"/>
      <c r="O45" s="173">
        <v>19697576130</v>
      </c>
      <c r="P45" s="184"/>
      <c r="Q45" s="155">
        <f t="shared" si="3"/>
        <v>-5386544</v>
      </c>
      <c r="S45" s="133"/>
      <c r="T45" s="134"/>
      <c r="U45" s="135"/>
      <c r="V45" s="135"/>
      <c r="W45" s="135"/>
      <c r="X45" s="135"/>
      <c r="Y45" s="133"/>
      <c r="Z45" s="135"/>
    </row>
    <row r="46" spans="1:26" ht="30" customHeight="1">
      <c r="A46" s="4" t="s">
        <v>44</v>
      </c>
      <c r="B46"/>
      <c r="C46" s="173">
        <v>0</v>
      </c>
      <c r="D46" s="184"/>
      <c r="E46" s="173">
        <v>0</v>
      </c>
      <c r="F46" s="184"/>
      <c r="G46" s="173">
        <v>0</v>
      </c>
      <c r="H46" s="184"/>
      <c r="I46" s="173">
        <f t="shared" si="2"/>
        <v>0</v>
      </c>
      <c r="J46" s="184"/>
      <c r="K46" s="173">
        <v>500000</v>
      </c>
      <c r="L46" s="184"/>
      <c r="M46" s="173">
        <v>499921875000</v>
      </c>
      <c r="N46" s="184"/>
      <c r="O46" s="173">
        <v>548900493750</v>
      </c>
      <c r="P46" s="184"/>
      <c r="Q46" s="155">
        <f t="shared" si="3"/>
        <v>-48978618750</v>
      </c>
      <c r="S46" s="133"/>
      <c r="T46" s="134"/>
      <c r="U46" s="135"/>
      <c r="V46" s="135"/>
      <c r="W46" s="135"/>
      <c r="X46" s="135"/>
      <c r="Y46" s="133"/>
      <c r="Z46" s="135"/>
    </row>
    <row r="47" spans="1:26" ht="30" customHeight="1">
      <c r="A47" s="4" t="s">
        <v>264</v>
      </c>
      <c r="B47"/>
      <c r="C47" s="173">
        <v>0</v>
      </c>
      <c r="D47" s="184"/>
      <c r="E47" s="173">
        <v>0</v>
      </c>
      <c r="F47" s="184"/>
      <c r="G47" s="173">
        <v>0</v>
      </c>
      <c r="H47" s="184"/>
      <c r="I47" s="173">
        <f t="shared" si="2"/>
        <v>0</v>
      </c>
      <c r="J47" s="184"/>
      <c r="K47" s="173">
        <v>20</v>
      </c>
      <c r="L47" s="184"/>
      <c r="M47" s="173">
        <v>17370856</v>
      </c>
      <c r="N47" s="184"/>
      <c r="O47" s="173">
        <v>19000653</v>
      </c>
      <c r="P47" s="184"/>
      <c r="Q47" s="155">
        <f t="shared" si="3"/>
        <v>-1629797</v>
      </c>
      <c r="S47" s="133"/>
      <c r="T47" s="134"/>
      <c r="U47" s="135"/>
      <c r="V47" s="135"/>
      <c r="W47" s="135"/>
      <c r="X47" s="135"/>
      <c r="Y47" s="133"/>
      <c r="Z47" s="135"/>
    </row>
    <row r="48" spans="1:26" ht="30" customHeight="1">
      <c r="A48" s="4" t="s">
        <v>49</v>
      </c>
      <c r="B48"/>
      <c r="C48" s="173">
        <v>0</v>
      </c>
      <c r="D48" s="184"/>
      <c r="E48" s="173">
        <v>0</v>
      </c>
      <c r="F48" s="184"/>
      <c r="G48" s="173">
        <v>0</v>
      </c>
      <c r="H48" s="184"/>
      <c r="I48" s="173">
        <f t="shared" si="2"/>
        <v>0</v>
      </c>
      <c r="J48" s="184"/>
      <c r="K48" s="173">
        <v>430000</v>
      </c>
      <c r="L48" s="184"/>
      <c r="M48" s="173">
        <v>430000000000</v>
      </c>
      <c r="N48" s="173">
        <v>430000000000</v>
      </c>
      <c r="O48" s="173">
        <v>422183465375</v>
      </c>
      <c r="P48" s="184"/>
      <c r="Q48" s="155">
        <f t="shared" si="3"/>
        <v>7816534625</v>
      </c>
      <c r="S48" s="133"/>
      <c r="T48" s="134"/>
      <c r="U48" s="135"/>
      <c r="V48" s="135"/>
      <c r="W48" s="135"/>
      <c r="X48" s="135"/>
      <c r="Y48" s="135"/>
      <c r="Z48" s="135"/>
    </row>
    <row r="49" spans="1:26" ht="30" customHeight="1">
      <c r="A49" s="4" t="s">
        <v>42</v>
      </c>
      <c r="B49"/>
      <c r="C49" s="173">
        <v>0</v>
      </c>
      <c r="D49" s="184"/>
      <c r="E49" s="173">
        <v>0</v>
      </c>
      <c r="F49" s="184"/>
      <c r="G49" s="173">
        <v>0</v>
      </c>
      <c r="H49" s="184"/>
      <c r="I49" s="173">
        <f t="shared" si="2"/>
        <v>0</v>
      </c>
      <c r="J49" s="184"/>
      <c r="K49" s="173">
        <v>206088</v>
      </c>
      <c r="L49" s="184"/>
      <c r="M49" s="173">
        <v>160117433764</v>
      </c>
      <c r="N49" s="184"/>
      <c r="O49" s="173">
        <v>137743153759</v>
      </c>
      <c r="P49" s="184"/>
      <c r="Q49" s="155">
        <f t="shared" si="3"/>
        <v>22374280005</v>
      </c>
      <c r="S49" s="133"/>
      <c r="T49" s="134"/>
      <c r="U49" s="135"/>
      <c r="V49" s="135"/>
      <c r="W49" s="135"/>
      <c r="X49" s="135"/>
      <c r="Y49" s="135"/>
      <c r="Z49" s="135"/>
    </row>
    <row r="50" spans="1:26" ht="30" customHeight="1">
      <c r="A50" s="4" t="s">
        <v>36</v>
      </c>
      <c r="B50"/>
      <c r="C50" s="173">
        <v>0</v>
      </c>
      <c r="D50" s="184"/>
      <c r="E50" s="173">
        <v>0</v>
      </c>
      <c r="F50" s="184"/>
      <c r="G50" s="173">
        <v>0</v>
      </c>
      <c r="H50" s="184"/>
      <c r="I50" s="173">
        <f t="shared" si="2"/>
        <v>0</v>
      </c>
      <c r="J50" s="184"/>
      <c r="K50" s="173">
        <v>153086</v>
      </c>
      <c r="L50" s="184"/>
      <c r="M50" s="173">
        <v>99032541673</v>
      </c>
      <c r="N50" s="184"/>
      <c r="O50" s="173">
        <v>93917938106</v>
      </c>
      <c r="P50" s="184"/>
      <c r="Q50" s="155">
        <f t="shared" si="3"/>
        <v>5114603567</v>
      </c>
      <c r="S50" s="133"/>
      <c r="T50" s="134"/>
      <c r="U50" s="135"/>
      <c r="V50" s="135"/>
      <c r="W50" s="135"/>
      <c r="X50" s="135"/>
      <c r="Y50" s="135"/>
      <c r="Z50" s="135"/>
    </row>
    <row r="51" spans="1:26" ht="30" customHeight="1">
      <c r="A51" s="4" t="s">
        <v>40</v>
      </c>
      <c r="B51"/>
      <c r="C51" s="173">
        <v>102448</v>
      </c>
      <c r="D51" s="184"/>
      <c r="E51" s="173">
        <v>68480101117</v>
      </c>
      <c r="F51" s="184"/>
      <c r="G51" s="173">
        <v>58763751886</v>
      </c>
      <c r="H51" s="184"/>
      <c r="I51" s="155">
        <f t="shared" si="2"/>
        <v>9716349231</v>
      </c>
      <c r="J51" s="184"/>
      <c r="K51" s="173">
        <v>179072</v>
      </c>
      <c r="L51" s="184"/>
      <c r="M51" s="173">
        <v>114047887348</v>
      </c>
      <c r="N51" s="184"/>
      <c r="O51" s="173">
        <v>102356434285</v>
      </c>
      <c r="P51" s="184"/>
      <c r="Q51" s="155">
        <f t="shared" si="3"/>
        <v>11691453063</v>
      </c>
      <c r="S51" s="133"/>
      <c r="T51" s="134"/>
      <c r="U51" s="135"/>
      <c r="V51" s="135"/>
      <c r="W51" s="135"/>
      <c r="X51" s="135"/>
      <c r="Y51" s="135"/>
      <c r="Z51" s="135"/>
    </row>
    <row r="52" spans="1:26" ht="30" customHeight="1">
      <c r="A52" s="4" t="s">
        <v>60</v>
      </c>
      <c r="B52"/>
      <c r="C52" s="173">
        <v>30000</v>
      </c>
      <c r="D52" s="184"/>
      <c r="E52" s="173">
        <v>20489285645</v>
      </c>
      <c r="F52" s="184"/>
      <c r="G52" s="173">
        <v>17861887534</v>
      </c>
      <c r="H52" s="184"/>
      <c r="I52" s="155">
        <f t="shared" si="2"/>
        <v>2627398111</v>
      </c>
      <c r="J52" s="184"/>
      <c r="K52" s="173">
        <v>282398</v>
      </c>
      <c r="L52" s="184"/>
      <c r="M52" s="173">
        <v>173631829808</v>
      </c>
      <c r="N52" s="184"/>
      <c r="O52" s="173">
        <v>166322067745</v>
      </c>
      <c r="P52" s="184"/>
      <c r="Q52" s="155">
        <f t="shared" si="3"/>
        <v>7309762063</v>
      </c>
      <c r="S52" s="133"/>
      <c r="T52" s="134"/>
      <c r="U52" s="135"/>
      <c r="V52" s="135"/>
      <c r="W52" s="135"/>
      <c r="X52" s="135"/>
      <c r="Y52" s="135"/>
      <c r="Z52" s="135"/>
    </row>
    <row r="53" spans="1:26" ht="30" customHeight="1">
      <c r="A53" s="4" t="s">
        <v>165</v>
      </c>
      <c r="B53"/>
      <c r="C53" s="173">
        <v>0</v>
      </c>
      <c r="D53" s="184"/>
      <c r="E53" s="173">
        <v>0</v>
      </c>
      <c r="F53" s="184"/>
      <c r="G53" s="173">
        <v>0</v>
      </c>
      <c r="H53" s="184"/>
      <c r="I53" s="173">
        <f t="shared" si="2"/>
        <v>0</v>
      </c>
      <c r="J53" s="184"/>
      <c r="K53" s="173">
        <v>370205</v>
      </c>
      <c r="L53" s="184"/>
      <c r="M53" s="173">
        <v>282066047448</v>
      </c>
      <c r="N53" s="184"/>
      <c r="O53" s="173">
        <v>269509686470</v>
      </c>
      <c r="P53" s="184"/>
      <c r="Q53" s="155">
        <f t="shared" si="3"/>
        <v>12556360978</v>
      </c>
      <c r="S53" s="396"/>
      <c r="T53" s="396"/>
      <c r="U53" s="322"/>
      <c r="V53" s="135"/>
      <c r="W53" s="135"/>
      <c r="X53" s="135"/>
      <c r="Y53" s="135"/>
      <c r="Z53" s="135"/>
    </row>
    <row r="54" spans="1:26" ht="30" customHeight="1">
      <c r="A54" s="4" t="s">
        <v>140</v>
      </c>
      <c r="B54"/>
      <c r="C54" s="173">
        <v>617528</v>
      </c>
      <c r="D54" s="184"/>
      <c r="E54" s="173">
        <v>405158129165</v>
      </c>
      <c r="F54" s="184"/>
      <c r="G54" s="173">
        <v>347701961227</v>
      </c>
      <c r="H54" s="184"/>
      <c r="I54" s="155">
        <f t="shared" si="2"/>
        <v>57456167938</v>
      </c>
      <c r="J54" s="184"/>
      <c r="K54" s="173">
        <v>695986</v>
      </c>
      <c r="L54" s="184"/>
      <c r="M54" s="173">
        <v>451533410750</v>
      </c>
      <c r="N54" s="184"/>
      <c r="O54" s="173">
        <v>391707861432</v>
      </c>
      <c r="P54" s="184"/>
      <c r="Q54" s="155">
        <f t="shared" si="3"/>
        <v>59825549318</v>
      </c>
    </row>
    <row r="55" spans="1:26" ht="30" customHeight="1">
      <c r="A55" s="4" t="s">
        <v>171</v>
      </c>
      <c r="B55"/>
      <c r="C55" s="173">
        <v>0</v>
      </c>
      <c r="D55" s="184"/>
      <c r="E55" s="173">
        <v>0</v>
      </c>
      <c r="F55" s="184"/>
      <c r="G55" s="173">
        <v>0</v>
      </c>
      <c r="H55" s="184"/>
      <c r="I55" s="173">
        <f t="shared" si="2"/>
        <v>0</v>
      </c>
      <c r="J55" s="184"/>
      <c r="K55" s="173">
        <v>5000</v>
      </c>
      <c r="L55" s="184"/>
      <c r="M55" s="173">
        <v>4774134532</v>
      </c>
      <c r="N55" s="184"/>
      <c r="O55" s="173">
        <v>4706046874</v>
      </c>
      <c r="P55" s="184"/>
      <c r="Q55" s="155">
        <f t="shared" si="3"/>
        <v>68087658</v>
      </c>
    </row>
    <row r="56" spans="1:26" s="37" customFormat="1" ht="30" customHeight="1">
      <c r="A56" s="4" t="s">
        <v>214</v>
      </c>
      <c r="C56" s="173">
        <v>0</v>
      </c>
      <c r="E56" s="173">
        <v>0</v>
      </c>
      <c r="G56" s="173">
        <v>0</v>
      </c>
      <c r="I56" s="173">
        <f t="shared" si="2"/>
        <v>0</v>
      </c>
      <c r="J56" s="173"/>
      <c r="K56" s="173">
        <v>50000</v>
      </c>
      <c r="L56" s="173"/>
      <c r="M56" s="173">
        <v>28756286980</v>
      </c>
      <c r="N56" s="173"/>
      <c r="O56" s="173">
        <v>28555174687</v>
      </c>
      <c r="P56" s="173"/>
      <c r="Q56" s="155">
        <f t="shared" si="3"/>
        <v>201112293</v>
      </c>
      <c r="U56" s="323"/>
    </row>
    <row r="57" spans="1:26" ht="30" customHeight="1">
      <c r="A57" s="4" t="s">
        <v>51</v>
      </c>
      <c r="B57"/>
      <c r="C57" s="173">
        <v>95000</v>
      </c>
      <c r="D57" s="184"/>
      <c r="E57" s="173">
        <v>93743870023</v>
      </c>
      <c r="F57" s="184"/>
      <c r="G57" s="173">
        <v>88680673714</v>
      </c>
      <c r="H57" s="184"/>
      <c r="I57" s="173">
        <f t="shared" si="2"/>
        <v>5063196309</v>
      </c>
      <c r="J57" s="184"/>
      <c r="K57" s="173">
        <v>95000</v>
      </c>
      <c r="L57" s="184"/>
      <c r="M57" s="173">
        <v>93743870023</v>
      </c>
      <c r="N57" s="184"/>
      <c r="O57" s="173">
        <v>88680673714</v>
      </c>
      <c r="P57" s="184"/>
      <c r="Q57" s="155">
        <f t="shared" si="3"/>
        <v>5063196309</v>
      </c>
    </row>
    <row r="58" spans="1:26" ht="30" customHeight="1">
      <c r="A58" s="4" t="s">
        <v>55</v>
      </c>
      <c r="B58"/>
      <c r="C58" s="173">
        <v>105000</v>
      </c>
      <c r="D58" s="184"/>
      <c r="E58" s="173">
        <v>101834317188</v>
      </c>
      <c r="F58" s="184"/>
      <c r="G58" s="173">
        <v>99439848987</v>
      </c>
      <c r="H58" s="184"/>
      <c r="I58" s="173">
        <f t="shared" si="2"/>
        <v>2394468201</v>
      </c>
      <c r="J58" s="184"/>
      <c r="K58" s="173">
        <v>170000</v>
      </c>
      <c r="L58" s="184"/>
      <c r="M58" s="173">
        <v>162253364251</v>
      </c>
      <c r="N58" s="184"/>
      <c r="O58" s="173">
        <v>159553951331</v>
      </c>
      <c r="P58" s="184"/>
      <c r="Q58" s="155">
        <f t="shared" si="3"/>
        <v>2699412920</v>
      </c>
    </row>
    <row r="59" spans="1:26" ht="30" customHeight="1" thickBot="1">
      <c r="A59" s="11" t="s">
        <v>12</v>
      </c>
      <c r="B59"/>
      <c r="C59" s="165">
        <f>SUM(C7:C58)</f>
        <v>11607006</v>
      </c>
      <c r="D59" s="308"/>
      <c r="E59" s="165">
        <f>SUM(E7:E58)</f>
        <v>823231619078</v>
      </c>
      <c r="F59" s="308"/>
      <c r="G59" s="165">
        <f>SUM(G7:G58)</f>
        <v>734467579404</v>
      </c>
      <c r="H59" s="308"/>
      <c r="I59" s="229">
        <f>SUM(I7:I58)</f>
        <v>88764039674</v>
      </c>
      <c r="J59" s="308"/>
      <c r="K59" s="165">
        <f>SUM(K7:K58)</f>
        <v>100262329</v>
      </c>
      <c r="L59" s="308"/>
      <c r="M59" s="165">
        <f>SUM(M7:M58)</f>
        <v>4732824202020</v>
      </c>
      <c r="N59" s="308"/>
      <c r="O59" s="165">
        <f>SUM(O7:O58)</f>
        <v>4531519739112</v>
      </c>
      <c r="P59" s="308"/>
      <c r="Q59" s="229">
        <f>SUM(Q7:Q58)</f>
        <v>201304462908</v>
      </c>
    </row>
    <row r="60" spans="1:26" ht="30" customHeight="1" thickTop="1"/>
    <row r="65" spans="22:22" ht="30" customHeight="1">
      <c r="V65" s="96"/>
    </row>
    <row r="66" spans="22:22" ht="30" customHeight="1">
      <c r="V66" s="96"/>
    </row>
    <row r="67" spans="22:22" ht="30" customHeight="1">
      <c r="V67" s="96"/>
    </row>
    <row r="68" spans="22:22" ht="30" customHeight="1">
      <c r="V68" s="96"/>
    </row>
    <row r="69" spans="22:22" ht="30" customHeight="1">
      <c r="V69" s="96"/>
    </row>
    <row r="70" spans="22:22" ht="30" customHeight="1">
      <c r="V70" s="96"/>
    </row>
    <row r="71" spans="22:22" ht="30" customHeight="1">
      <c r="V71" s="96"/>
    </row>
  </sheetData>
  <mergeCells count="9">
    <mergeCell ref="S6:U6"/>
    <mergeCell ref="S53:T53"/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paperSize="9" scale="46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-0.249977111117893"/>
    <pageSetUpPr fitToPage="1"/>
  </sheetPr>
  <dimension ref="A1:Q76"/>
  <sheetViews>
    <sheetView rightToLeft="1" view="pageBreakPreview" zoomScaleNormal="100" zoomScaleSheetLayoutView="100" workbookViewId="0">
      <selection activeCell="N1" sqref="N1"/>
    </sheetView>
  </sheetViews>
  <sheetFormatPr defaultRowHeight="12.75"/>
  <cols>
    <col min="1" max="1" width="57.42578125" bestFit="1" customWidth="1"/>
    <col min="2" max="2" width="0.5703125" customWidth="1"/>
    <col min="3" max="3" width="19.140625" bestFit="1" customWidth="1"/>
    <col min="4" max="4" width="0.85546875" customWidth="1"/>
    <col min="5" max="5" width="17.140625" style="227" bestFit="1" customWidth="1"/>
    <col min="6" max="6" width="1.28515625" customWidth="1"/>
    <col min="7" max="7" width="18.5703125" style="58" bestFit="1" customWidth="1"/>
    <col min="8" max="8" width="1.28515625" customWidth="1"/>
    <col min="9" max="9" width="18.28515625" bestFit="1" customWidth="1"/>
    <col min="10" max="10" width="1.28515625" customWidth="1"/>
    <col min="11" max="11" width="14.85546875" style="187" bestFit="1" customWidth="1"/>
    <col min="12" max="12" width="1.28515625" customWidth="1"/>
    <col min="13" max="13" width="19.140625" style="58" bestFit="1" customWidth="1"/>
    <col min="14" max="14" width="78.5703125" customWidth="1"/>
    <col min="16" max="17" width="17.28515625" style="34" bestFit="1" customWidth="1"/>
  </cols>
  <sheetData>
    <row r="1" spans="1:17" s="12" customFormat="1" ht="30" customHeight="1">
      <c r="A1" s="341" t="s">
        <v>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/>
      <c r="O1"/>
      <c r="P1" s="34"/>
      <c r="Q1" s="34"/>
    </row>
    <row r="2" spans="1:17" s="12" customFormat="1" ht="30" customHeight="1">
      <c r="A2" s="341" t="s">
        <v>83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/>
      <c r="O2"/>
      <c r="P2" s="34"/>
      <c r="Q2" s="34"/>
    </row>
    <row r="3" spans="1:17" s="12" customFormat="1" ht="30" customHeight="1">
      <c r="A3" s="341" t="s">
        <v>325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P3" s="98"/>
      <c r="Q3" s="98"/>
    </row>
    <row r="4" spans="1:17" s="13" customFormat="1" ht="30" customHeight="1">
      <c r="A4" s="342" t="s">
        <v>126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12"/>
      <c r="O4" s="12"/>
      <c r="P4" s="98"/>
      <c r="Q4" s="98"/>
    </row>
    <row r="5" spans="1:17" s="12" customFormat="1" ht="25.5" customHeight="1">
      <c r="A5" s="338" t="s">
        <v>84</v>
      </c>
      <c r="C5" s="338" t="s">
        <v>94</v>
      </c>
      <c r="D5" s="338"/>
      <c r="E5" s="338"/>
      <c r="F5" s="338"/>
      <c r="G5" s="338"/>
      <c r="I5" s="338" t="str">
        <f>'درآمد سرمایه گذاری در سهام'!$M$5</f>
        <v>از ابتدای سال مالی تا پایان ماه</v>
      </c>
      <c r="J5" s="338"/>
      <c r="K5" s="338"/>
      <c r="L5" s="338"/>
      <c r="M5" s="338"/>
      <c r="N5" s="136"/>
      <c r="P5" s="98"/>
      <c r="Q5" s="98"/>
    </row>
    <row r="6" spans="1:17" s="12" customFormat="1" ht="24" customHeight="1">
      <c r="A6" s="338"/>
      <c r="C6" s="6" t="s">
        <v>123</v>
      </c>
      <c r="D6" s="26"/>
      <c r="E6" s="223" t="s">
        <v>119</v>
      </c>
      <c r="F6" s="26"/>
      <c r="G6" s="61" t="s">
        <v>124</v>
      </c>
      <c r="I6" s="6" t="s">
        <v>123</v>
      </c>
      <c r="J6" s="26"/>
      <c r="K6" s="188" t="s">
        <v>119</v>
      </c>
      <c r="L6" s="26"/>
      <c r="M6" s="61" t="s">
        <v>124</v>
      </c>
      <c r="N6" s="137"/>
      <c r="O6" s="13"/>
      <c r="P6" s="117"/>
      <c r="Q6" s="117"/>
    </row>
    <row r="7" spans="1:17" s="12" customFormat="1" ht="30" customHeight="1">
      <c r="A7" s="3" t="s">
        <v>73</v>
      </c>
      <c r="B7"/>
      <c r="C7" s="173">
        <v>33202</v>
      </c>
      <c r="D7" s="184"/>
      <c r="E7" s="224">
        <v>0</v>
      </c>
      <c r="F7" s="190"/>
      <c r="G7" s="191">
        <f>C7-E7</f>
        <v>33202</v>
      </c>
      <c r="H7" s="190"/>
      <c r="I7" s="173">
        <v>264913</v>
      </c>
      <c r="J7" s="190"/>
      <c r="K7" s="189">
        <v>0</v>
      </c>
      <c r="L7" s="184"/>
      <c r="M7" s="174">
        <f>I7+K7</f>
        <v>264913</v>
      </c>
      <c r="N7" s="136"/>
      <c r="P7" s="98"/>
      <c r="Q7" s="98"/>
    </row>
    <row r="8" spans="1:17" s="12" customFormat="1" ht="30" customHeight="1">
      <c r="A8" s="4" t="s">
        <v>175</v>
      </c>
      <c r="B8"/>
      <c r="C8" s="173">
        <v>41827</v>
      </c>
      <c r="D8" s="184"/>
      <c r="E8" s="225">
        <v>0</v>
      </c>
      <c r="F8" s="190"/>
      <c r="G8" s="191">
        <f t="shared" ref="G8:G18" si="0">C8-E8</f>
        <v>41827</v>
      </c>
      <c r="H8" s="190"/>
      <c r="I8" s="173">
        <v>225120</v>
      </c>
      <c r="J8" s="190"/>
      <c r="K8" s="191">
        <v>0</v>
      </c>
      <c r="L8" s="184"/>
      <c r="M8" s="173">
        <f t="shared" ref="M8:M57" si="1">I8+K8</f>
        <v>225120</v>
      </c>
      <c r="N8" s="136"/>
      <c r="P8" s="98"/>
      <c r="Q8" s="98"/>
    </row>
    <row r="9" spans="1:17" s="12" customFormat="1" ht="30" customHeight="1">
      <c r="A9" s="4" t="s">
        <v>74</v>
      </c>
      <c r="B9"/>
      <c r="C9" s="173">
        <v>1208401856</v>
      </c>
      <c r="D9" s="184"/>
      <c r="E9" s="225">
        <v>0</v>
      </c>
      <c r="F9" s="190"/>
      <c r="G9" s="191">
        <f t="shared" si="0"/>
        <v>1208401856</v>
      </c>
      <c r="H9" s="190"/>
      <c r="I9" s="173">
        <v>15719644000</v>
      </c>
      <c r="J9" s="190"/>
      <c r="K9" s="191">
        <v>0</v>
      </c>
      <c r="L9" s="184"/>
      <c r="M9" s="173">
        <f t="shared" si="1"/>
        <v>15719644000</v>
      </c>
      <c r="N9" s="136"/>
      <c r="P9" s="98"/>
      <c r="Q9" s="98"/>
    </row>
    <row r="10" spans="1:17" s="12" customFormat="1" ht="30" customHeight="1">
      <c r="A10" s="4" t="s">
        <v>218</v>
      </c>
      <c r="B10"/>
      <c r="C10" s="173">
        <v>0</v>
      </c>
      <c r="D10" s="184"/>
      <c r="E10" s="225">
        <v>0</v>
      </c>
      <c r="F10" s="190"/>
      <c r="G10" s="191">
        <f t="shared" si="0"/>
        <v>0</v>
      </c>
      <c r="H10" s="190"/>
      <c r="I10" s="173">
        <v>44644</v>
      </c>
      <c r="J10" s="190"/>
      <c r="K10" s="191">
        <v>0</v>
      </c>
      <c r="L10" s="184"/>
      <c r="M10" s="173">
        <f t="shared" si="1"/>
        <v>44644</v>
      </c>
      <c r="N10" s="136"/>
      <c r="P10" s="98"/>
      <c r="Q10" s="98"/>
    </row>
    <row r="11" spans="1:17" s="12" customFormat="1" ht="30" customHeight="1">
      <c r="A11" s="4" t="s">
        <v>75</v>
      </c>
      <c r="B11"/>
      <c r="C11" s="173">
        <v>0</v>
      </c>
      <c r="D11" s="184"/>
      <c r="E11" s="225">
        <v>0</v>
      </c>
      <c r="F11" s="190"/>
      <c r="G11" s="191">
        <f t="shared" si="0"/>
        <v>0</v>
      </c>
      <c r="H11" s="190"/>
      <c r="I11" s="173">
        <v>200482</v>
      </c>
      <c r="J11" s="190"/>
      <c r="K11" s="191">
        <v>0</v>
      </c>
      <c r="L11" s="184"/>
      <c r="M11" s="173">
        <f t="shared" si="1"/>
        <v>200482</v>
      </c>
      <c r="N11" s="136"/>
      <c r="P11" s="98"/>
      <c r="Q11" s="98"/>
    </row>
    <row r="12" spans="1:17" s="12" customFormat="1" ht="30" customHeight="1">
      <c r="A12" s="4" t="s">
        <v>76</v>
      </c>
      <c r="B12"/>
      <c r="C12" s="173">
        <v>41991</v>
      </c>
      <c r="D12" s="184"/>
      <c r="E12" s="225">
        <v>0</v>
      </c>
      <c r="F12" s="190"/>
      <c r="G12" s="191">
        <f t="shared" si="0"/>
        <v>41991</v>
      </c>
      <c r="H12" s="190"/>
      <c r="I12" s="173">
        <v>250719</v>
      </c>
      <c r="J12" s="190"/>
      <c r="K12" s="191">
        <v>0</v>
      </c>
      <c r="L12" s="184"/>
      <c r="M12" s="173">
        <f t="shared" si="1"/>
        <v>250719</v>
      </c>
      <c r="N12" s="136"/>
      <c r="P12" s="98"/>
      <c r="Q12" s="98"/>
    </row>
    <row r="13" spans="1:17" s="12" customFormat="1" ht="30" customHeight="1">
      <c r="A13" s="4" t="s">
        <v>77</v>
      </c>
      <c r="B13"/>
      <c r="C13" s="173">
        <v>0</v>
      </c>
      <c r="D13" s="184"/>
      <c r="E13" s="225">
        <v>0</v>
      </c>
      <c r="F13" s="190"/>
      <c r="G13" s="191">
        <f t="shared" si="0"/>
        <v>0</v>
      </c>
      <c r="H13" s="190"/>
      <c r="I13" s="173">
        <v>39311</v>
      </c>
      <c r="J13" s="190"/>
      <c r="K13" s="191">
        <v>0</v>
      </c>
      <c r="L13" s="184"/>
      <c r="M13" s="173">
        <f t="shared" si="1"/>
        <v>39311</v>
      </c>
      <c r="N13" s="136"/>
      <c r="P13" s="98"/>
      <c r="Q13" s="98"/>
    </row>
    <row r="14" spans="1:17" s="12" customFormat="1" ht="30" customHeight="1">
      <c r="A14" s="4" t="s">
        <v>78</v>
      </c>
      <c r="B14"/>
      <c r="C14" s="173">
        <v>81937</v>
      </c>
      <c r="D14" s="184"/>
      <c r="E14" s="225">
        <v>0</v>
      </c>
      <c r="F14" s="190"/>
      <c r="G14" s="191">
        <f t="shared" si="0"/>
        <v>81937</v>
      </c>
      <c r="H14" s="190"/>
      <c r="I14" s="173">
        <v>655780</v>
      </c>
      <c r="J14" s="190"/>
      <c r="K14" s="191">
        <v>0</v>
      </c>
      <c r="L14" s="184"/>
      <c r="M14" s="173">
        <f t="shared" si="1"/>
        <v>655780</v>
      </c>
      <c r="N14" s="136"/>
      <c r="P14" s="98"/>
      <c r="Q14" s="98"/>
    </row>
    <row r="15" spans="1:17" s="12" customFormat="1" ht="30" customHeight="1">
      <c r="A15" s="4" t="s">
        <v>79</v>
      </c>
      <c r="B15"/>
      <c r="C15" s="173">
        <v>0</v>
      </c>
      <c r="D15" s="184"/>
      <c r="E15" s="225">
        <v>0</v>
      </c>
      <c r="F15" s="190"/>
      <c r="G15" s="191">
        <f t="shared" si="0"/>
        <v>0</v>
      </c>
      <c r="H15" s="190"/>
      <c r="I15" s="173">
        <v>58370</v>
      </c>
      <c r="J15" s="190"/>
      <c r="K15" s="191">
        <v>0</v>
      </c>
      <c r="L15" s="184"/>
      <c r="M15" s="173">
        <f t="shared" si="1"/>
        <v>58370</v>
      </c>
      <c r="N15" s="136"/>
      <c r="P15" s="98"/>
      <c r="Q15" s="98"/>
    </row>
    <row r="16" spans="1:17" s="12" customFormat="1" ht="30" customHeight="1">
      <c r="A16" s="4" t="s">
        <v>80</v>
      </c>
      <c r="B16"/>
      <c r="C16" s="173">
        <v>0</v>
      </c>
      <c r="D16" s="184"/>
      <c r="E16" s="225">
        <v>0</v>
      </c>
      <c r="F16" s="190"/>
      <c r="G16" s="191">
        <f t="shared" si="0"/>
        <v>0</v>
      </c>
      <c r="H16" s="190"/>
      <c r="I16" s="173">
        <v>149693</v>
      </c>
      <c r="J16" s="190"/>
      <c r="K16" s="191">
        <v>0</v>
      </c>
      <c r="L16" s="184"/>
      <c r="M16" s="173">
        <f t="shared" si="1"/>
        <v>149693</v>
      </c>
      <c r="N16" s="136"/>
      <c r="P16" s="98"/>
      <c r="Q16" s="98"/>
    </row>
    <row r="17" spans="1:17" s="12" customFormat="1" ht="30" customHeight="1">
      <c r="A17" s="4" t="s">
        <v>81</v>
      </c>
      <c r="B17"/>
      <c r="C17" s="173">
        <v>9670</v>
      </c>
      <c r="D17" s="184"/>
      <c r="E17" s="225">
        <v>0</v>
      </c>
      <c r="F17" s="184"/>
      <c r="G17" s="191">
        <f t="shared" si="0"/>
        <v>9670</v>
      </c>
      <c r="H17" s="184"/>
      <c r="I17" s="173">
        <v>224892</v>
      </c>
      <c r="J17" s="184"/>
      <c r="K17" s="191">
        <v>0</v>
      </c>
      <c r="L17" s="184"/>
      <c r="M17" s="173">
        <f t="shared" si="1"/>
        <v>224892</v>
      </c>
      <c r="N17" s="136"/>
      <c r="P17" s="98"/>
      <c r="Q17" s="98"/>
    </row>
    <row r="18" spans="1:17" s="12" customFormat="1" ht="30" customHeight="1">
      <c r="A18" s="4" t="s">
        <v>82</v>
      </c>
      <c r="B18"/>
      <c r="C18" s="173">
        <v>50754</v>
      </c>
      <c r="D18" s="184"/>
      <c r="E18" s="225">
        <v>0</v>
      </c>
      <c r="F18" s="184"/>
      <c r="G18" s="191">
        <f t="shared" si="0"/>
        <v>50754</v>
      </c>
      <c r="H18" s="184"/>
      <c r="I18" s="173">
        <v>352092</v>
      </c>
      <c r="J18" s="184"/>
      <c r="K18" s="191">
        <v>0</v>
      </c>
      <c r="L18" s="184"/>
      <c r="M18" s="173">
        <f t="shared" si="1"/>
        <v>352092</v>
      </c>
      <c r="N18" s="136"/>
      <c r="P18" s="98"/>
      <c r="Q18" s="98"/>
    </row>
    <row r="19" spans="1:17" s="12" customFormat="1" ht="30" customHeight="1">
      <c r="A19" s="4" t="s">
        <v>176</v>
      </c>
      <c r="B19"/>
      <c r="C19" s="173">
        <v>0</v>
      </c>
      <c r="D19" s="184"/>
      <c r="E19" s="225">
        <v>0</v>
      </c>
      <c r="F19" s="184"/>
      <c r="G19" s="191">
        <f>C19-E19</f>
        <v>0</v>
      </c>
      <c r="H19" s="184"/>
      <c r="I19" s="173">
        <v>4974058975</v>
      </c>
      <c r="J19" s="184"/>
      <c r="K19" s="191">
        <v>0</v>
      </c>
      <c r="L19" s="184"/>
      <c r="M19" s="173">
        <f t="shared" si="1"/>
        <v>4974058975</v>
      </c>
      <c r="N19" s="136"/>
      <c r="P19" s="98"/>
      <c r="Q19" s="98"/>
    </row>
    <row r="20" spans="1:17" s="12" customFormat="1" ht="30" customHeight="1">
      <c r="A20" s="4" t="s">
        <v>177</v>
      </c>
      <c r="B20"/>
      <c r="C20" s="173">
        <v>54015</v>
      </c>
      <c r="D20" s="184"/>
      <c r="E20" s="225">
        <v>0</v>
      </c>
      <c r="F20" s="184"/>
      <c r="G20" s="191">
        <f t="shared" ref="G20:G34" si="2">C20-E20</f>
        <v>54015</v>
      </c>
      <c r="H20" s="184"/>
      <c r="I20" s="173">
        <v>394867</v>
      </c>
      <c r="J20" s="184"/>
      <c r="K20" s="191">
        <v>0</v>
      </c>
      <c r="L20" s="184"/>
      <c r="M20" s="173">
        <f t="shared" si="1"/>
        <v>394867</v>
      </c>
      <c r="N20" s="136"/>
      <c r="P20" s="98"/>
      <c r="Q20" s="98"/>
    </row>
    <row r="21" spans="1:17" s="12" customFormat="1" ht="30" customHeight="1">
      <c r="A21" s="4" t="s">
        <v>178</v>
      </c>
      <c r="B21"/>
      <c r="C21" s="173">
        <v>0</v>
      </c>
      <c r="D21" s="184"/>
      <c r="E21" s="225">
        <v>0</v>
      </c>
      <c r="F21" s="184"/>
      <c r="G21" s="191">
        <f t="shared" si="2"/>
        <v>0</v>
      </c>
      <c r="H21" s="184"/>
      <c r="I21" s="173">
        <v>4167529144</v>
      </c>
      <c r="J21" s="184"/>
      <c r="K21" s="191">
        <v>0</v>
      </c>
      <c r="L21" s="184"/>
      <c r="M21" s="173">
        <f t="shared" si="1"/>
        <v>4167529144</v>
      </c>
      <c r="N21" s="138"/>
      <c r="O21" s="22"/>
      <c r="P21" s="118"/>
      <c r="Q21" s="118"/>
    </row>
    <row r="22" spans="1:17" s="12" customFormat="1" ht="30" customHeight="1">
      <c r="A22" s="4" t="s">
        <v>179</v>
      </c>
      <c r="B22"/>
      <c r="C22" s="173">
        <v>0</v>
      </c>
      <c r="D22" s="184"/>
      <c r="E22" s="225">
        <v>0</v>
      </c>
      <c r="F22" s="184"/>
      <c r="G22" s="191">
        <f t="shared" si="2"/>
        <v>0</v>
      </c>
      <c r="H22" s="184"/>
      <c r="I22" s="173">
        <v>14879127310</v>
      </c>
      <c r="J22" s="184"/>
      <c r="K22" s="191">
        <v>0</v>
      </c>
      <c r="L22" s="184"/>
      <c r="M22" s="173">
        <f t="shared" si="1"/>
        <v>14879127310</v>
      </c>
      <c r="N22" s="139"/>
      <c r="O22"/>
      <c r="P22" s="34"/>
      <c r="Q22" s="34"/>
    </row>
    <row r="23" spans="1:17" s="12" customFormat="1" ht="30" customHeight="1">
      <c r="A23" s="4" t="s">
        <v>180</v>
      </c>
      <c r="B23"/>
      <c r="C23" s="173">
        <v>0</v>
      </c>
      <c r="D23" s="184"/>
      <c r="E23" s="225">
        <v>0</v>
      </c>
      <c r="F23" s="184"/>
      <c r="G23" s="191">
        <f t="shared" si="2"/>
        <v>0</v>
      </c>
      <c r="H23" s="184"/>
      <c r="I23" s="173">
        <v>26373333317</v>
      </c>
      <c r="J23" s="184"/>
      <c r="K23" s="191">
        <v>0</v>
      </c>
      <c r="L23" s="184"/>
      <c r="M23" s="173">
        <f t="shared" si="1"/>
        <v>26373333317</v>
      </c>
      <c r="N23" s="139"/>
      <c r="O23"/>
      <c r="P23" s="34"/>
      <c r="Q23" s="34"/>
    </row>
    <row r="24" spans="1:17" s="12" customFormat="1" ht="30" customHeight="1">
      <c r="A24" s="4" t="s">
        <v>181</v>
      </c>
      <c r="B24"/>
      <c r="C24" s="173">
        <v>0</v>
      </c>
      <c r="D24" s="184"/>
      <c r="E24" s="225">
        <v>0</v>
      </c>
      <c r="F24" s="184"/>
      <c r="G24" s="191">
        <f t="shared" si="2"/>
        <v>0</v>
      </c>
      <c r="H24" s="184"/>
      <c r="I24" s="173">
        <v>3943420568</v>
      </c>
      <c r="J24" s="184"/>
      <c r="K24" s="191">
        <v>0</v>
      </c>
      <c r="L24" s="184"/>
      <c r="M24" s="173">
        <f t="shared" si="1"/>
        <v>3943420568</v>
      </c>
      <c r="N24" s="139"/>
      <c r="O24"/>
      <c r="P24" s="34"/>
      <c r="Q24" s="34"/>
    </row>
    <row r="25" spans="1:17" s="12" customFormat="1" ht="30" customHeight="1">
      <c r="A25" s="4" t="s">
        <v>182</v>
      </c>
      <c r="B25"/>
      <c r="C25" s="173">
        <v>0</v>
      </c>
      <c r="D25" s="184"/>
      <c r="E25" s="225">
        <v>0</v>
      </c>
      <c r="F25" s="184"/>
      <c r="G25" s="191">
        <f t="shared" si="2"/>
        <v>0</v>
      </c>
      <c r="H25" s="184"/>
      <c r="I25" s="173">
        <v>10053871110</v>
      </c>
      <c r="J25" s="184"/>
      <c r="K25" s="191">
        <v>0</v>
      </c>
      <c r="L25" s="184"/>
      <c r="M25" s="173">
        <f t="shared" si="1"/>
        <v>10053871110</v>
      </c>
      <c r="N25"/>
      <c r="O25"/>
      <c r="P25" s="34"/>
      <c r="Q25" s="34"/>
    </row>
    <row r="26" spans="1:17" s="12" customFormat="1" ht="30" customHeight="1">
      <c r="A26" s="4" t="s">
        <v>183</v>
      </c>
      <c r="B26"/>
      <c r="C26" s="173">
        <v>0</v>
      </c>
      <c r="D26" s="184"/>
      <c r="E26" s="225">
        <v>0</v>
      </c>
      <c r="F26" s="184"/>
      <c r="G26" s="191">
        <f t="shared" si="2"/>
        <v>0</v>
      </c>
      <c r="H26" s="184"/>
      <c r="I26" s="173">
        <v>7789499355</v>
      </c>
      <c r="J26" s="184"/>
      <c r="K26" s="191">
        <v>0</v>
      </c>
      <c r="L26" s="184"/>
      <c r="M26" s="173">
        <f t="shared" si="1"/>
        <v>7789499355</v>
      </c>
      <c r="N26"/>
      <c r="O26"/>
      <c r="P26" s="34"/>
      <c r="Q26" s="34"/>
    </row>
    <row r="27" spans="1:17" s="12" customFormat="1" ht="30" customHeight="1">
      <c r="A27" s="4" t="s">
        <v>184</v>
      </c>
      <c r="B27"/>
      <c r="C27" s="173">
        <v>0</v>
      </c>
      <c r="D27" s="184"/>
      <c r="E27" s="225">
        <v>0</v>
      </c>
      <c r="F27" s="184"/>
      <c r="G27" s="191">
        <f t="shared" si="2"/>
        <v>0</v>
      </c>
      <c r="H27" s="184"/>
      <c r="I27" s="173">
        <v>8378017555</v>
      </c>
      <c r="J27" s="191"/>
      <c r="K27" s="191">
        <v>0</v>
      </c>
      <c r="L27" s="184"/>
      <c r="M27" s="173">
        <f t="shared" si="1"/>
        <v>8378017555</v>
      </c>
      <c r="N27"/>
      <c r="O27"/>
      <c r="P27" s="34"/>
      <c r="Q27" s="34"/>
    </row>
    <row r="28" spans="1:17" s="12" customFormat="1" ht="30" customHeight="1">
      <c r="A28" s="4" t="s">
        <v>185</v>
      </c>
      <c r="B28"/>
      <c r="C28" s="173">
        <v>0</v>
      </c>
      <c r="D28" s="184"/>
      <c r="E28" s="225">
        <v>0</v>
      </c>
      <c r="F28" s="184"/>
      <c r="G28" s="191">
        <f t="shared" si="2"/>
        <v>0</v>
      </c>
      <c r="H28" s="184"/>
      <c r="I28" s="173">
        <v>8576502695</v>
      </c>
      <c r="J28" s="191"/>
      <c r="K28" s="191">
        <v>0</v>
      </c>
      <c r="L28" s="184"/>
      <c r="M28" s="173">
        <f t="shared" si="1"/>
        <v>8576502695</v>
      </c>
      <c r="N28"/>
      <c r="O28"/>
      <c r="P28" s="34"/>
      <c r="Q28" s="34"/>
    </row>
    <row r="29" spans="1:17" s="12" customFormat="1" ht="30" customHeight="1">
      <c r="A29" s="4" t="s">
        <v>186</v>
      </c>
      <c r="B29"/>
      <c r="C29" s="173">
        <v>0</v>
      </c>
      <c r="D29" s="184"/>
      <c r="E29" s="225">
        <v>0</v>
      </c>
      <c r="F29" s="184"/>
      <c r="G29" s="191">
        <f>C29-E29</f>
        <v>0</v>
      </c>
      <c r="H29" s="184"/>
      <c r="I29" s="173">
        <v>6987983305</v>
      </c>
      <c r="J29" s="191"/>
      <c r="K29" s="191">
        <v>0</v>
      </c>
      <c r="L29" s="184"/>
      <c r="M29" s="173">
        <f t="shared" si="1"/>
        <v>6987983305</v>
      </c>
      <c r="N29"/>
      <c r="O29"/>
      <c r="P29" s="34"/>
      <c r="Q29" s="34"/>
    </row>
    <row r="30" spans="1:17" s="12" customFormat="1" ht="30" customHeight="1">
      <c r="A30" s="4" t="s">
        <v>272</v>
      </c>
      <c r="B30"/>
      <c r="C30" s="173">
        <v>51634</v>
      </c>
      <c r="D30" s="184"/>
      <c r="E30" s="225">
        <v>0</v>
      </c>
      <c r="F30" s="184"/>
      <c r="G30" s="191">
        <f t="shared" si="2"/>
        <v>51634</v>
      </c>
      <c r="H30" s="184"/>
      <c r="I30" s="173">
        <v>6354504</v>
      </c>
      <c r="J30" s="191"/>
      <c r="K30" s="191">
        <v>0</v>
      </c>
      <c r="L30" s="184"/>
      <c r="M30" s="173">
        <f t="shared" si="1"/>
        <v>6354504</v>
      </c>
      <c r="N30"/>
      <c r="O30"/>
      <c r="P30" s="34"/>
      <c r="Q30" s="34"/>
    </row>
    <row r="31" spans="1:17" s="12" customFormat="1" ht="30" customHeight="1">
      <c r="A31" s="4" t="s">
        <v>197</v>
      </c>
      <c r="B31"/>
      <c r="C31" s="173">
        <v>0</v>
      </c>
      <c r="D31" s="184"/>
      <c r="E31" s="225">
        <v>0</v>
      </c>
      <c r="F31" s="184"/>
      <c r="G31" s="191">
        <f t="shared" si="2"/>
        <v>0</v>
      </c>
      <c r="H31" s="184"/>
      <c r="I31" s="173">
        <v>31804648568</v>
      </c>
      <c r="J31" s="191"/>
      <c r="K31" s="191">
        <v>0</v>
      </c>
      <c r="L31" s="184"/>
      <c r="M31" s="173">
        <f t="shared" si="1"/>
        <v>31804648568</v>
      </c>
      <c r="N31"/>
      <c r="O31"/>
      <c r="P31" s="34"/>
      <c r="Q31" s="34"/>
    </row>
    <row r="32" spans="1:17" s="22" customFormat="1" ht="30" customHeight="1">
      <c r="A32" s="4" t="s">
        <v>198</v>
      </c>
      <c r="B32"/>
      <c r="C32" s="173">
        <v>0</v>
      </c>
      <c r="D32" s="184"/>
      <c r="E32" s="225">
        <v>0</v>
      </c>
      <c r="F32" s="184"/>
      <c r="G32" s="191">
        <f t="shared" si="2"/>
        <v>0</v>
      </c>
      <c r="H32" s="184"/>
      <c r="I32" s="173">
        <v>11739714752</v>
      </c>
      <c r="J32" s="191"/>
      <c r="K32" s="191">
        <v>0</v>
      </c>
      <c r="L32" s="184"/>
      <c r="M32" s="173">
        <f t="shared" si="1"/>
        <v>11739714752</v>
      </c>
      <c r="N32"/>
      <c r="O32"/>
      <c r="P32" s="34"/>
      <c r="Q32" s="34"/>
    </row>
    <row r="33" spans="1:17" s="22" customFormat="1" ht="30" customHeight="1">
      <c r="A33" s="4" t="s">
        <v>199</v>
      </c>
      <c r="B33"/>
      <c r="C33" s="173">
        <v>0</v>
      </c>
      <c r="D33" s="184"/>
      <c r="E33" s="225">
        <v>0</v>
      </c>
      <c r="F33" s="190"/>
      <c r="G33" s="191">
        <f t="shared" si="2"/>
        <v>0</v>
      </c>
      <c r="H33" s="190"/>
      <c r="I33" s="173">
        <v>18017336552</v>
      </c>
      <c r="J33" s="190"/>
      <c r="K33" s="191">
        <v>0</v>
      </c>
      <c r="L33" s="184"/>
      <c r="M33" s="173">
        <f t="shared" si="1"/>
        <v>18017336552</v>
      </c>
      <c r="N33"/>
      <c r="O33"/>
      <c r="P33" s="34"/>
      <c r="Q33" s="34"/>
    </row>
    <row r="34" spans="1:17" s="22" customFormat="1" ht="30" customHeight="1">
      <c r="A34" s="4" t="s">
        <v>200</v>
      </c>
      <c r="B34"/>
      <c r="C34" s="173">
        <v>0</v>
      </c>
      <c r="D34" s="184"/>
      <c r="E34" s="225">
        <v>0</v>
      </c>
      <c r="F34" s="184"/>
      <c r="G34" s="191">
        <f t="shared" si="2"/>
        <v>0</v>
      </c>
      <c r="H34" s="184"/>
      <c r="I34" s="173">
        <v>8302169548</v>
      </c>
      <c r="J34" s="184"/>
      <c r="K34" s="191">
        <v>0</v>
      </c>
      <c r="L34" s="184"/>
      <c r="M34" s="173">
        <f t="shared" si="1"/>
        <v>8302169548</v>
      </c>
      <c r="N34"/>
      <c r="O34"/>
      <c r="P34" s="34"/>
      <c r="Q34" s="34"/>
    </row>
    <row r="35" spans="1:17" s="22" customFormat="1" ht="30" customHeight="1">
      <c r="A35" s="4" t="s">
        <v>201</v>
      </c>
      <c r="B35"/>
      <c r="C35" s="173">
        <v>12484931506</v>
      </c>
      <c r="D35" s="184"/>
      <c r="E35" s="225">
        <v>0</v>
      </c>
      <c r="F35" s="184"/>
      <c r="G35" s="191">
        <f>C35+E35</f>
        <v>12484931506</v>
      </c>
      <c r="H35" s="184"/>
      <c r="I35" s="173">
        <v>100059040692</v>
      </c>
      <c r="J35" s="184"/>
      <c r="K35" s="191">
        <v>0</v>
      </c>
      <c r="L35" s="184"/>
      <c r="M35" s="173">
        <f t="shared" si="1"/>
        <v>100059040692</v>
      </c>
      <c r="N35"/>
      <c r="O35"/>
      <c r="P35" s="34"/>
      <c r="Q35" s="34"/>
    </row>
    <row r="36" spans="1:17" s="22" customFormat="1" ht="30" customHeight="1">
      <c r="A36" s="4" t="s">
        <v>232</v>
      </c>
      <c r="B36"/>
      <c r="C36" s="173">
        <v>5010958885</v>
      </c>
      <c r="D36" s="184"/>
      <c r="E36" s="225">
        <v>0</v>
      </c>
      <c r="F36" s="184"/>
      <c r="G36" s="191">
        <f t="shared" ref="G36:G74" si="3">C36+E36</f>
        <v>5010958885</v>
      </c>
      <c r="H36" s="184"/>
      <c r="I36" s="173">
        <v>59103596730</v>
      </c>
      <c r="J36" s="184"/>
      <c r="K36" s="191">
        <v>0</v>
      </c>
      <c r="L36" s="184"/>
      <c r="M36" s="173">
        <f t="shared" si="1"/>
        <v>59103596730</v>
      </c>
      <c r="N36"/>
      <c r="O36"/>
      <c r="P36" s="34"/>
      <c r="Q36" s="34"/>
    </row>
    <row r="37" spans="1:17" s="22" customFormat="1" ht="30" customHeight="1">
      <c r="A37" s="4" t="s">
        <v>233</v>
      </c>
      <c r="B37"/>
      <c r="C37" s="173">
        <v>12590410958</v>
      </c>
      <c r="D37" s="184"/>
      <c r="E37" s="225">
        <v>-326346</v>
      </c>
      <c r="F37" s="184"/>
      <c r="G37" s="191">
        <f t="shared" si="3"/>
        <v>12590084612</v>
      </c>
      <c r="H37" s="184"/>
      <c r="I37" s="173">
        <v>91451894182</v>
      </c>
      <c r="J37" s="184"/>
      <c r="K37" s="191">
        <v>0</v>
      </c>
      <c r="L37" s="184"/>
      <c r="M37" s="173">
        <f t="shared" si="1"/>
        <v>91451894182</v>
      </c>
      <c r="N37"/>
      <c r="O37"/>
      <c r="P37" s="34"/>
      <c r="Q37" s="34"/>
    </row>
    <row r="38" spans="1:17" s="22" customFormat="1" ht="30" customHeight="1">
      <c r="A38" s="4" t="s">
        <v>234</v>
      </c>
      <c r="B38"/>
      <c r="C38" s="173">
        <v>0</v>
      </c>
      <c r="D38" s="184"/>
      <c r="E38" s="225">
        <v>0</v>
      </c>
      <c r="F38" s="184"/>
      <c r="G38" s="191">
        <f t="shared" si="3"/>
        <v>0</v>
      </c>
      <c r="H38" s="184"/>
      <c r="I38" s="173">
        <v>31912512088</v>
      </c>
      <c r="J38" s="184"/>
      <c r="K38" s="191">
        <v>0</v>
      </c>
      <c r="L38" s="184"/>
      <c r="M38" s="173">
        <f t="shared" si="1"/>
        <v>31912512088</v>
      </c>
      <c r="N38"/>
      <c r="O38"/>
      <c r="P38" s="34"/>
      <c r="Q38" s="34"/>
    </row>
    <row r="39" spans="1:17" s="22" customFormat="1" ht="30" customHeight="1">
      <c r="A39" s="4" t="s">
        <v>235</v>
      </c>
      <c r="B39"/>
      <c r="C39" s="173">
        <v>0</v>
      </c>
      <c r="D39" s="184"/>
      <c r="E39" s="225">
        <v>0</v>
      </c>
      <c r="F39" s="184"/>
      <c r="G39" s="191">
        <f t="shared" si="3"/>
        <v>0</v>
      </c>
      <c r="H39" s="184"/>
      <c r="I39" s="173">
        <v>20950350481</v>
      </c>
      <c r="J39" s="184"/>
      <c r="K39" s="191">
        <v>0</v>
      </c>
      <c r="L39" s="184"/>
      <c r="M39" s="173">
        <f t="shared" si="1"/>
        <v>20950350481</v>
      </c>
      <c r="N39"/>
      <c r="O39"/>
      <c r="P39" s="34"/>
      <c r="Q39" s="34"/>
    </row>
    <row r="40" spans="1:17" s="22" customFormat="1" ht="30" customHeight="1">
      <c r="A40" s="4" t="s">
        <v>230</v>
      </c>
      <c r="B40"/>
      <c r="C40" s="173">
        <v>41909</v>
      </c>
      <c r="D40" s="184"/>
      <c r="E40" s="225">
        <v>0</v>
      </c>
      <c r="F40" s="184"/>
      <c r="G40" s="191">
        <f t="shared" si="3"/>
        <v>41909</v>
      </c>
      <c r="H40" s="184"/>
      <c r="I40" s="173">
        <v>293310</v>
      </c>
      <c r="J40" s="184"/>
      <c r="K40" s="191">
        <v>0</v>
      </c>
      <c r="L40" s="184"/>
      <c r="M40" s="173">
        <f t="shared" si="1"/>
        <v>293310</v>
      </c>
      <c r="N40"/>
      <c r="O40"/>
      <c r="P40" s="34"/>
      <c r="Q40" s="34"/>
    </row>
    <row r="41" spans="1:17" s="22" customFormat="1" ht="30" customHeight="1">
      <c r="A41" s="4" t="s">
        <v>239</v>
      </c>
      <c r="B41"/>
      <c r="C41" s="173">
        <v>0</v>
      </c>
      <c r="D41" s="184"/>
      <c r="E41" s="225">
        <v>-1500293</v>
      </c>
      <c r="F41" s="184"/>
      <c r="G41" s="191">
        <f t="shared" si="3"/>
        <v>-1500293</v>
      </c>
      <c r="H41" s="184"/>
      <c r="I41" s="173">
        <v>74416176066</v>
      </c>
      <c r="J41" s="184"/>
      <c r="K41" s="191">
        <v>0</v>
      </c>
      <c r="L41" s="184"/>
      <c r="M41" s="173">
        <f t="shared" si="1"/>
        <v>74416176066</v>
      </c>
      <c r="N41"/>
      <c r="O41"/>
      <c r="P41" s="34"/>
      <c r="Q41" s="34"/>
    </row>
    <row r="42" spans="1:17" s="22" customFormat="1" ht="30" customHeight="1">
      <c r="A42" s="4" t="s">
        <v>236</v>
      </c>
      <c r="B42"/>
      <c r="C42" s="173">
        <v>0</v>
      </c>
      <c r="D42" s="184"/>
      <c r="E42" s="225">
        <v>0</v>
      </c>
      <c r="F42" s="184"/>
      <c r="G42" s="191">
        <f t="shared" si="3"/>
        <v>0</v>
      </c>
      <c r="H42" s="184"/>
      <c r="I42" s="173">
        <v>1711757956</v>
      </c>
      <c r="J42" s="184"/>
      <c r="K42" s="191">
        <v>0</v>
      </c>
      <c r="L42" s="184"/>
      <c r="M42" s="173">
        <f t="shared" si="1"/>
        <v>1711757956</v>
      </c>
      <c r="N42"/>
      <c r="O42"/>
      <c r="P42" s="34"/>
      <c r="Q42" s="34"/>
    </row>
    <row r="43" spans="1:17" s="22" customFormat="1" ht="30" customHeight="1">
      <c r="A43" s="4" t="s">
        <v>257</v>
      </c>
      <c r="B43"/>
      <c r="C43" s="173">
        <v>9761369870</v>
      </c>
      <c r="D43" s="184"/>
      <c r="E43" s="225">
        <v>-10259498</v>
      </c>
      <c r="F43" s="184"/>
      <c r="G43" s="191">
        <f t="shared" si="3"/>
        <v>9751110372</v>
      </c>
      <c r="H43" s="184"/>
      <c r="I43" s="173">
        <v>42350410900</v>
      </c>
      <c r="J43" s="184"/>
      <c r="K43" s="191">
        <v>0</v>
      </c>
      <c r="L43" s="184"/>
      <c r="M43" s="173">
        <f t="shared" si="1"/>
        <v>42350410900</v>
      </c>
      <c r="N43"/>
      <c r="O43"/>
      <c r="P43" s="34"/>
      <c r="Q43" s="34"/>
    </row>
    <row r="44" spans="1:17" s="22" customFormat="1" ht="30" customHeight="1">
      <c r="A44" s="4" t="s">
        <v>258</v>
      </c>
      <c r="B44"/>
      <c r="C44" s="173">
        <v>5398082180</v>
      </c>
      <c r="D44" s="184"/>
      <c r="E44" s="225">
        <v>-10403255</v>
      </c>
      <c r="F44" s="184"/>
      <c r="G44" s="191">
        <f t="shared" si="3"/>
        <v>5387678925</v>
      </c>
      <c r="H44" s="184"/>
      <c r="I44" s="173">
        <v>35346575268</v>
      </c>
      <c r="J44" s="184"/>
      <c r="K44" s="191">
        <v>0</v>
      </c>
      <c r="L44" s="184"/>
      <c r="M44" s="173">
        <f t="shared" si="1"/>
        <v>35346575268</v>
      </c>
      <c r="N44"/>
      <c r="O44"/>
      <c r="P44" s="34"/>
      <c r="Q44" s="34"/>
    </row>
    <row r="45" spans="1:17" s="22" customFormat="1" ht="30" customHeight="1">
      <c r="A45" s="4" t="s">
        <v>268</v>
      </c>
      <c r="B45"/>
      <c r="C45" s="173">
        <v>7618356144</v>
      </c>
      <c r="D45" s="184"/>
      <c r="E45" s="225">
        <v>-1996801</v>
      </c>
      <c r="F45" s="184"/>
      <c r="G45" s="191">
        <f t="shared" si="3"/>
        <v>7616359343</v>
      </c>
      <c r="H45" s="184"/>
      <c r="I45" s="173">
        <v>45529542795</v>
      </c>
      <c r="J45" s="184"/>
      <c r="K45" s="191">
        <v>0</v>
      </c>
      <c r="L45" s="184"/>
      <c r="M45" s="173">
        <f t="shared" si="1"/>
        <v>45529542795</v>
      </c>
      <c r="N45"/>
      <c r="O45"/>
      <c r="P45" s="34"/>
      <c r="Q45" s="34"/>
    </row>
    <row r="46" spans="1:17" s="22" customFormat="1" ht="30" customHeight="1">
      <c r="A46" s="4" t="s">
        <v>269</v>
      </c>
      <c r="B46"/>
      <c r="C46" s="173">
        <v>2849452048</v>
      </c>
      <c r="D46" s="184"/>
      <c r="E46" s="225">
        <v>0</v>
      </c>
      <c r="F46" s="184"/>
      <c r="G46" s="191">
        <f t="shared" si="3"/>
        <v>2849452048</v>
      </c>
      <c r="H46" s="184"/>
      <c r="I46" s="173">
        <v>13099041070</v>
      </c>
      <c r="J46" s="184"/>
      <c r="K46" s="191">
        <v>0</v>
      </c>
      <c r="L46" s="184"/>
      <c r="M46" s="173">
        <f t="shared" si="1"/>
        <v>13099041070</v>
      </c>
      <c r="N46"/>
      <c r="O46"/>
      <c r="P46" s="34"/>
      <c r="Q46" s="34"/>
    </row>
    <row r="47" spans="1:17" s="22" customFormat="1" ht="30" customHeight="1">
      <c r="A47" s="4" t="s">
        <v>270</v>
      </c>
      <c r="B47"/>
      <c r="C47" s="173">
        <v>0</v>
      </c>
      <c r="D47" s="184"/>
      <c r="E47" s="225">
        <v>0</v>
      </c>
      <c r="F47" s="184"/>
      <c r="G47" s="191">
        <f t="shared" si="3"/>
        <v>0</v>
      </c>
      <c r="H47" s="184"/>
      <c r="I47" s="173">
        <v>6389589024</v>
      </c>
      <c r="J47" s="184"/>
      <c r="K47" s="191">
        <v>0</v>
      </c>
      <c r="L47" s="184"/>
      <c r="M47" s="173">
        <f t="shared" si="1"/>
        <v>6389589024</v>
      </c>
      <c r="N47"/>
      <c r="O47"/>
      <c r="P47" s="34"/>
      <c r="Q47" s="34"/>
    </row>
    <row r="48" spans="1:17" s="22" customFormat="1" ht="30" customHeight="1">
      <c r="A48" s="4" t="s">
        <v>271</v>
      </c>
      <c r="B48"/>
      <c r="C48" s="173">
        <v>5482002589</v>
      </c>
      <c r="D48" s="184"/>
      <c r="E48" s="225">
        <v>-1101442</v>
      </c>
      <c r="F48" s="184"/>
      <c r="G48" s="191">
        <f t="shared" si="3"/>
        <v>5480901147</v>
      </c>
      <c r="H48" s="184"/>
      <c r="I48" s="173">
        <v>22361454576</v>
      </c>
      <c r="J48" s="184"/>
      <c r="K48" s="191">
        <v>0</v>
      </c>
      <c r="L48" s="184"/>
      <c r="M48" s="173">
        <f t="shared" si="1"/>
        <v>22361454576</v>
      </c>
      <c r="N48"/>
      <c r="O48"/>
      <c r="P48" s="34"/>
      <c r="Q48" s="34"/>
    </row>
    <row r="49" spans="1:17" s="22" customFormat="1" ht="30" customHeight="1">
      <c r="A49" s="4" t="s">
        <v>287</v>
      </c>
      <c r="B49"/>
      <c r="C49" s="173">
        <v>0</v>
      </c>
      <c r="D49" s="184"/>
      <c r="E49" s="225">
        <v>0</v>
      </c>
      <c r="F49" s="184"/>
      <c r="G49" s="191">
        <f t="shared" si="3"/>
        <v>0</v>
      </c>
      <c r="H49" s="184"/>
      <c r="I49" s="173">
        <v>44117</v>
      </c>
      <c r="J49" s="184"/>
      <c r="K49" s="191">
        <v>0</v>
      </c>
      <c r="L49" s="184"/>
      <c r="M49" s="173">
        <f t="shared" si="1"/>
        <v>44117</v>
      </c>
      <c r="N49"/>
      <c r="O49"/>
      <c r="P49" s="34"/>
      <c r="Q49" s="34"/>
    </row>
    <row r="50" spans="1:17" s="22" customFormat="1" ht="30" customHeight="1">
      <c r="A50" s="4" t="s">
        <v>290</v>
      </c>
      <c r="B50"/>
      <c r="C50" s="173">
        <v>6794547916</v>
      </c>
      <c r="D50" s="184"/>
      <c r="E50" s="225">
        <v>-62743882</v>
      </c>
      <c r="F50" s="184"/>
      <c r="G50" s="191">
        <f t="shared" si="3"/>
        <v>6731804034</v>
      </c>
      <c r="H50" s="184"/>
      <c r="I50" s="173">
        <v>43739753388</v>
      </c>
      <c r="J50" s="184"/>
      <c r="K50" s="191">
        <v>0</v>
      </c>
      <c r="L50" s="184"/>
      <c r="M50" s="173">
        <f t="shared" si="1"/>
        <v>43739753388</v>
      </c>
      <c r="N50"/>
      <c r="O50"/>
      <c r="P50" s="34"/>
      <c r="Q50" s="34"/>
    </row>
    <row r="51" spans="1:17" s="22" customFormat="1" ht="30" customHeight="1">
      <c r="A51" s="4" t="s">
        <v>291</v>
      </c>
      <c r="B51"/>
      <c r="C51" s="173">
        <v>7586137042</v>
      </c>
      <c r="D51" s="184"/>
      <c r="E51" s="225">
        <v>0</v>
      </c>
      <c r="F51" s="184"/>
      <c r="G51" s="191">
        <f t="shared" si="3"/>
        <v>7586137042</v>
      </c>
      <c r="H51" s="184"/>
      <c r="I51" s="173">
        <v>22132547986</v>
      </c>
      <c r="J51" s="184"/>
      <c r="K51" s="191">
        <v>0</v>
      </c>
      <c r="L51" s="184"/>
      <c r="M51" s="173">
        <f t="shared" si="1"/>
        <v>22132547986</v>
      </c>
      <c r="N51"/>
      <c r="O51"/>
      <c r="P51" s="34"/>
      <c r="Q51" s="34"/>
    </row>
    <row r="52" spans="1:17" s="22" customFormat="1" ht="30" customHeight="1">
      <c r="A52" s="4" t="s">
        <v>294</v>
      </c>
      <c r="B52"/>
      <c r="C52" s="173">
        <v>0</v>
      </c>
      <c r="D52" s="184"/>
      <c r="E52" s="225">
        <v>0</v>
      </c>
      <c r="F52" s="184"/>
      <c r="G52" s="191">
        <f t="shared" si="3"/>
        <v>0</v>
      </c>
      <c r="H52" s="184"/>
      <c r="I52" s="173">
        <v>3465123269</v>
      </c>
      <c r="J52" s="184"/>
      <c r="K52" s="191">
        <v>0</v>
      </c>
      <c r="L52" s="184"/>
      <c r="M52" s="173">
        <f t="shared" si="1"/>
        <v>3465123269</v>
      </c>
      <c r="N52"/>
      <c r="O52"/>
      <c r="P52" s="34"/>
      <c r="Q52" s="34"/>
    </row>
    <row r="53" spans="1:17" s="22" customFormat="1" ht="30" customHeight="1">
      <c r="A53" s="4" t="s">
        <v>295</v>
      </c>
      <c r="B53"/>
      <c r="C53" s="173">
        <v>2539452048</v>
      </c>
      <c r="D53" s="184"/>
      <c r="E53" s="225">
        <v>0</v>
      </c>
      <c r="F53" s="184"/>
      <c r="G53" s="191">
        <f t="shared" si="3"/>
        <v>2539452048</v>
      </c>
      <c r="H53" s="184"/>
      <c r="I53" s="173">
        <v>6717260256</v>
      </c>
      <c r="J53" s="184"/>
      <c r="K53" s="191">
        <v>0</v>
      </c>
      <c r="L53" s="184"/>
      <c r="M53" s="173">
        <f t="shared" si="1"/>
        <v>6717260256</v>
      </c>
      <c r="N53"/>
      <c r="O53"/>
      <c r="P53" s="34"/>
      <c r="Q53" s="34"/>
    </row>
    <row r="54" spans="1:17" s="22" customFormat="1" ht="30" customHeight="1">
      <c r="A54" s="4" t="s">
        <v>296</v>
      </c>
      <c r="B54"/>
      <c r="C54" s="173">
        <v>9951840813</v>
      </c>
      <c r="D54" s="184"/>
      <c r="E54" s="225">
        <v>-19776844</v>
      </c>
      <c r="F54" s="184"/>
      <c r="G54" s="191">
        <f t="shared" si="3"/>
        <v>9932063969</v>
      </c>
      <c r="H54" s="184"/>
      <c r="I54" s="173">
        <v>24077034225</v>
      </c>
      <c r="J54" s="184"/>
      <c r="K54" s="191">
        <v>0</v>
      </c>
      <c r="L54" s="184"/>
      <c r="M54" s="173">
        <f t="shared" si="1"/>
        <v>24077034225</v>
      </c>
      <c r="N54"/>
      <c r="O54"/>
      <c r="P54" s="34"/>
      <c r="Q54" s="34"/>
    </row>
    <row r="55" spans="1:17" s="22" customFormat="1" ht="30" customHeight="1">
      <c r="A55" s="4" t="s">
        <v>297</v>
      </c>
      <c r="B55"/>
      <c r="C55" s="173">
        <v>7771232861</v>
      </c>
      <c r="D55" s="184"/>
      <c r="E55" s="225">
        <v>-13550573</v>
      </c>
      <c r="F55" s="184"/>
      <c r="G55" s="191">
        <f t="shared" si="3"/>
        <v>7757682288</v>
      </c>
      <c r="H55" s="184"/>
      <c r="I55" s="173">
        <v>18049315032</v>
      </c>
      <c r="J55" s="184"/>
      <c r="K55" s="191">
        <v>0</v>
      </c>
      <c r="L55" s="184"/>
      <c r="M55" s="173">
        <f t="shared" si="1"/>
        <v>18049315032</v>
      </c>
      <c r="N55"/>
      <c r="O55"/>
      <c r="P55" s="34"/>
      <c r="Q55" s="34"/>
    </row>
    <row r="56" spans="1:17" s="22" customFormat="1" ht="30" customHeight="1">
      <c r="A56" s="4" t="s">
        <v>298</v>
      </c>
      <c r="B56"/>
      <c r="C56" s="173">
        <v>2539452054</v>
      </c>
      <c r="D56" s="184"/>
      <c r="E56" s="225">
        <v>0</v>
      </c>
      <c r="F56" s="184"/>
      <c r="G56" s="191">
        <f t="shared" si="3"/>
        <v>2539452054</v>
      </c>
      <c r="H56" s="184"/>
      <c r="I56" s="173">
        <v>5570410950</v>
      </c>
      <c r="J56" s="184"/>
      <c r="K56" s="191">
        <v>0</v>
      </c>
      <c r="L56" s="184"/>
      <c r="M56" s="173">
        <f t="shared" si="1"/>
        <v>5570410950</v>
      </c>
      <c r="N56"/>
      <c r="O56"/>
      <c r="P56" s="34"/>
      <c r="Q56" s="34"/>
    </row>
    <row r="57" spans="1:17" s="22" customFormat="1" ht="30" customHeight="1">
      <c r="A57" s="4" t="s">
        <v>299</v>
      </c>
      <c r="B57"/>
      <c r="C57" s="173">
        <v>2539452054</v>
      </c>
      <c r="D57" s="184"/>
      <c r="E57" s="225">
        <v>0</v>
      </c>
      <c r="F57" s="184"/>
      <c r="G57" s="191">
        <f t="shared" si="3"/>
        <v>2539452054</v>
      </c>
      <c r="H57" s="184"/>
      <c r="I57" s="173">
        <v>5570410950</v>
      </c>
      <c r="J57" s="184"/>
      <c r="K57" s="191">
        <v>0</v>
      </c>
      <c r="L57" s="184"/>
      <c r="M57" s="173">
        <f t="shared" si="1"/>
        <v>5570410950</v>
      </c>
      <c r="N57"/>
      <c r="O57"/>
      <c r="P57" s="34"/>
      <c r="Q57" s="34"/>
    </row>
    <row r="58" spans="1:17" s="22" customFormat="1" ht="30" customHeight="1">
      <c r="A58" s="4" t="s">
        <v>300</v>
      </c>
      <c r="B58"/>
      <c r="C58" s="173">
        <v>2539452054</v>
      </c>
      <c r="D58" s="184"/>
      <c r="E58" s="225">
        <v>0</v>
      </c>
      <c r="F58" s="184"/>
      <c r="G58" s="191">
        <f t="shared" si="3"/>
        <v>2539452054</v>
      </c>
      <c r="H58" s="184"/>
      <c r="I58" s="173">
        <v>5570410950</v>
      </c>
      <c r="J58" s="184"/>
      <c r="K58" s="191">
        <v>0</v>
      </c>
      <c r="L58" s="184"/>
      <c r="M58" s="173">
        <f>I58+K58</f>
        <v>5570410950</v>
      </c>
      <c r="N58"/>
      <c r="O58"/>
      <c r="P58" s="34"/>
      <c r="Q58" s="34"/>
    </row>
    <row r="59" spans="1:17" s="22" customFormat="1" ht="30" customHeight="1">
      <c r="A59" s="4" t="s">
        <v>301</v>
      </c>
      <c r="B59"/>
      <c r="C59" s="173">
        <v>19637</v>
      </c>
      <c r="D59" s="184"/>
      <c r="E59" s="225">
        <v>0</v>
      </c>
      <c r="F59" s="184"/>
      <c r="G59" s="191">
        <f t="shared" si="3"/>
        <v>19637</v>
      </c>
      <c r="H59" s="184"/>
      <c r="I59" s="173">
        <v>38768</v>
      </c>
      <c r="J59" s="184"/>
      <c r="K59" s="191">
        <v>0</v>
      </c>
      <c r="L59" s="184"/>
      <c r="M59" s="173">
        <f t="shared" ref="M59:M74" si="4">I59+K59</f>
        <v>38768</v>
      </c>
      <c r="N59"/>
      <c r="O59"/>
      <c r="P59" s="34"/>
      <c r="Q59" s="34"/>
    </row>
    <row r="60" spans="1:17" s="22" customFormat="1" ht="30" customHeight="1">
      <c r="A60" s="4" t="s">
        <v>314</v>
      </c>
      <c r="B60"/>
      <c r="C60" s="173">
        <v>8951780813</v>
      </c>
      <c r="D60" s="184"/>
      <c r="E60" s="225">
        <v>-122523</v>
      </c>
      <c r="F60" s="184"/>
      <c r="G60" s="191">
        <f t="shared" si="3"/>
        <v>8951658290</v>
      </c>
      <c r="H60" s="184"/>
      <c r="I60" s="173">
        <v>17614794503</v>
      </c>
      <c r="J60" s="184"/>
      <c r="K60" s="191">
        <v>0</v>
      </c>
      <c r="L60" s="184"/>
      <c r="M60" s="173">
        <f t="shared" si="4"/>
        <v>17614794503</v>
      </c>
      <c r="N60"/>
      <c r="O60"/>
      <c r="P60" s="34"/>
      <c r="Q60" s="34"/>
    </row>
    <row r="61" spans="1:17" s="22" customFormat="1" ht="30" customHeight="1">
      <c r="A61" s="4" t="s">
        <v>315</v>
      </c>
      <c r="B61"/>
      <c r="C61" s="173">
        <v>4212602710</v>
      </c>
      <c r="D61" s="184"/>
      <c r="E61" s="225">
        <v>-57658</v>
      </c>
      <c r="F61" s="184"/>
      <c r="G61" s="191">
        <f t="shared" si="3"/>
        <v>4212545052</v>
      </c>
      <c r="H61" s="184"/>
      <c r="I61" s="173">
        <v>8289315010</v>
      </c>
      <c r="J61" s="184"/>
      <c r="K61" s="191">
        <v>0</v>
      </c>
      <c r="L61" s="184"/>
      <c r="M61" s="173">
        <f t="shared" si="4"/>
        <v>8289315010</v>
      </c>
      <c r="N61"/>
      <c r="O61"/>
      <c r="P61" s="34"/>
      <c r="Q61" s="34"/>
    </row>
    <row r="62" spans="1:17" s="22" customFormat="1" ht="30" customHeight="1">
      <c r="A62" s="4" t="s">
        <v>316</v>
      </c>
      <c r="B62"/>
      <c r="C62" s="173">
        <v>2501232861</v>
      </c>
      <c r="D62" s="184"/>
      <c r="E62" s="225">
        <v>-238427</v>
      </c>
      <c r="F62" s="184"/>
      <c r="G62" s="191">
        <f t="shared" si="3"/>
        <v>2500994434</v>
      </c>
      <c r="H62" s="184"/>
      <c r="I62" s="173">
        <v>4437671205</v>
      </c>
      <c r="J62" s="184"/>
      <c r="K62" s="191">
        <v>0</v>
      </c>
      <c r="L62" s="184"/>
      <c r="M62" s="173">
        <f t="shared" si="4"/>
        <v>4437671205</v>
      </c>
      <c r="N62"/>
      <c r="O62"/>
      <c r="P62" s="34"/>
      <c r="Q62" s="34"/>
    </row>
    <row r="63" spans="1:17" s="22" customFormat="1" ht="30" customHeight="1">
      <c r="A63" s="4" t="s">
        <v>317</v>
      </c>
      <c r="B63"/>
      <c r="C63" s="173">
        <v>2632876686</v>
      </c>
      <c r="D63" s="184"/>
      <c r="E63" s="225">
        <v>-286588</v>
      </c>
      <c r="F63" s="184"/>
      <c r="G63" s="191">
        <f t="shared" si="3"/>
        <v>2632590098</v>
      </c>
      <c r="H63" s="184"/>
      <c r="I63" s="173">
        <v>4586301324</v>
      </c>
      <c r="J63" s="184"/>
      <c r="K63" s="191">
        <v>0</v>
      </c>
      <c r="L63" s="184"/>
      <c r="M63" s="173">
        <f t="shared" si="4"/>
        <v>4586301324</v>
      </c>
      <c r="N63"/>
      <c r="O63"/>
      <c r="P63" s="34"/>
      <c r="Q63" s="34"/>
    </row>
    <row r="64" spans="1:17" s="22" customFormat="1" ht="30" customHeight="1">
      <c r="A64" s="4" t="s">
        <v>318</v>
      </c>
      <c r="B64"/>
      <c r="C64" s="173">
        <v>6582191777</v>
      </c>
      <c r="D64" s="184"/>
      <c r="E64" s="225">
        <v>-857934</v>
      </c>
      <c r="F64" s="184"/>
      <c r="G64" s="191">
        <f t="shared" si="3"/>
        <v>6581333843</v>
      </c>
      <c r="H64" s="184"/>
      <c r="I64" s="173">
        <v>10404109583</v>
      </c>
      <c r="J64" s="184"/>
      <c r="K64" s="191">
        <v>0</v>
      </c>
      <c r="L64" s="184"/>
      <c r="M64" s="173">
        <f t="shared" si="4"/>
        <v>10404109583</v>
      </c>
      <c r="N64"/>
      <c r="O64"/>
      <c r="P64" s="34"/>
      <c r="Q64" s="34"/>
    </row>
    <row r="65" spans="1:17" s="22" customFormat="1" ht="30" customHeight="1">
      <c r="A65" s="4" t="s">
        <v>319</v>
      </c>
      <c r="B65"/>
      <c r="C65" s="173">
        <v>1711369849</v>
      </c>
      <c r="D65" s="184"/>
      <c r="E65" s="225">
        <v>-922074</v>
      </c>
      <c r="F65" s="184"/>
      <c r="G65" s="191">
        <f t="shared" si="3"/>
        <v>1710447775</v>
      </c>
      <c r="H65" s="184"/>
      <c r="I65" s="173">
        <v>2318630118</v>
      </c>
      <c r="J65" s="184"/>
      <c r="K65" s="191">
        <v>0</v>
      </c>
      <c r="L65" s="184"/>
      <c r="M65" s="173">
        <f t="shared" si="4"/>
        <v>2318630118</v>
      </c>
      <c r="N65"/>
      <c r="O65"/>
      <c r="P65" s="34"/>
      <c r="Q65" s="34"/>
    </row>
    <row r="66" spans="1:17" s="22" customFormat="1" ht="30" customHeight="1">
      <c r="A66" s="4" t="s">
        <v>320</v>
      </c>
      <c r="B66"/>
      <c r="C66" s="173">
        <v>7898630120</v>
      </c>
      <c r="D66" s="184"/>
      <c r="E66" s="225">
        <v>0</v>
      </c>
      <c r="F66" s="184"/>
      <c r="G66" s="191">
        <f t="shared" si="3"/>
        <v>7898630120</v>
      </c>
      <c r="H66" s="184"/>
      <c r="I66" s="173">
        <v>10446575320</v>
      </c>
      <c r="J66" s="184"/>
      <c r="K66" s="191">
        <v>0</v>
      </c>
      <c r="L66" s="184"/>
      <c r="M66" s="173">
        <f t="shared" si="4"/>
        <v>10446575320</v>
      </c>
      <c r="N66"/>
      <c r="O66"/>
      <c r="P66" s="34"/>
      <c r="Q66" s="34"/>
    </row>
    <row r="67" spans="1:17" s="22" customFormat="1" ht="30" customHeight="1">
      <c r="A67" s="4" t="s">
        <v>321</v>
      </c>
      <c r="B67"/>
      <c r="C67" s="173">
        <v>6845479427</v>
      </c>
      <c r="D67" s="184"/>
      <c r="E67" s="225">
        <v>0</v>
      </c>
      <c r="F67" s="184"/>
      <c r="G67" s="191">
        <f t="shared" si="3"/>
        <v>6845479427</v>
      </c>
      <c r="H67" s="184"/>
      <c r="I67" s="173">
        <v>8832876680</v>
      </c>
      <c r="J67" s="184"/>
      <c r="K67" s="191">
        <v>0</v>
      </c>
      <c r="L67" s="184"/>
      <c r="M67" s="173">
        <f t="shared" si="4"/>
        <v>8832876680</v>
      </c>
      <c r="N67"/>
      <c r="O67"/>
      <c r="P67" s="34"/>
      <c r="Q67" s="34"/>
    </row>
    <row r="68" spans="1:17" s="22" customFormat="1" ht="30" customHeight="1">
      <c r="A68" s="4" t="s">
        <v>322</v>
      </c>
      <c r="B68"/>
      <c r="C68" s="173">
        <v>5529041084</v>
      </c>
      <c r="D68" s="184"/>
      <c r="E68" s="225">
        <v>0</v>
      </c>
      <c r="F68" s="184"/>
      <c r="G68" s="191">
        <f t="shared" si="3"/>
        <v>5529041084</v>
      </c>
      <c r="H68" s="184"/>
      <c r="I68" s="173">
        <v>5885753412</v>
      </c>
      <c r="J68" s="184"/>
      <c r="K68" s="191">
        <v>0</v>
      </c>
      <c r="L68" s="184"/>
      <c r="M68" s="173">
        <f t="shared" si="4"/>
        <v>5885753412</v>
      </c>
      <c r="N68"/>
      <c r="O68"/>
      <c r="P68" s="34"/>
      <c r="Q68" s="34"/>
    </row>
    <row r="69" spans="1:17" s="22" customFormat="1" ht="30" customHeight="1">
      <c r="A69" s="4" t="s">
        <v>332</v>
      </c>
      <c r="B69"/>
      <c r="C69" s="173">
        <v>2951794500</v>
      </c>
      <c r="D69" s="184"/>
      <c r="E69" s="225">
        <v>0</v>
      </c>
      <c r="F69" s="184"/>
      <c r="G69" s="191">
        <f t="shared" si="3"/>
        <v>2951794500</v>
      </c>
      <c r="H69" s="184"/>
      <c r="I69" s="173">
        <v>2951794500</v>
      </c>
      <c r="J69" s="184"/>
      <c r="K69" s="191">
        <v>0</v>
      </c>
      <c r="L69" s="184"/>
      <c r="M69" s="173">
        <f t="shared" si="4"/>
        <v>2951794500</v>
      </c>
      <c r="N69"/>
      <c r="O69"/>
      <c r="P69" s="34"/>
      <c r="Q69" s="34"/>
    </row>
    <row r="70" spans="1:17" s="22" customFormat="1" ht="30" customHeight="1">
      <c r="A70" s="4" t="s">
        <v>333</v>
      </c>
      <c r="B70"/>
      <c r="C70" s="173">
        <v>5095890390</v>
      </c>
      <c r="D70" s="184"/>
      <c r="E70" s="225">
        <v>0</v>
      </c>
      <c r="F70" s="184"/>
      <c r="G70" s="191">
        <f>C70+E70</f>
        <v>5095890390</v>
      </c>
      <c r="H70" s="184"/>
      <c r="I70" s="173">
        <v>5095890390</v>
      </c>
      <c r="J70" s="184"/>
      <c r="K70" s="191">
        <v>0</v>
      </c>
      <c r="L70" s="184"/>
      <c r="M70" s="173">
        <f t="shared" si="4"/>
        <v>5095890390</v>
      </c>
      <c r="N70"/>
      <c r="O70"/>
      <c r="P70" s="34"/>
      <c r="Q70" s="34"/>
    </row>
    <row r="71" spans="1:17" s="22" customFormat="1" ht="30" customHeight="1">
      <c r="A71" s="4" t="s">
        <v>334</v>
      </c>
      <c r="B71"/>
      <c r="C71" s="173">
        <v>1384410950</v>
      </c>
      <c r="D71" s="184"/>
      <c r="E71" s="225">
        <v>0</v>
      </c>
      <c r="F71" s="184"/>
      <c r="G71" s="191">
        <f t="shared" si="3"/>
        <v>1384410950</v>
      </c>
      <c r="H71" s="184"/>
      <c r="I71" s="173">
        <v>1384410950</v>
      </c>
      <c r="J71" s="184"/>
      <c r="K71" s="191">
        <v>0</v>
      </c>
      <c r="L71" s="184"/>
      <c r="M71" s="173">
        <f t="shared" si="4"/>
        <v>1384410950</v>
      </c>
      <c r="N71"/>
      <c r="O71"/>
      <c r="P71" s="34"/>
      <c r="Q71" s="34"/>
    </row>
    <row r="72" spans="1:17" s="22" customFormat="1" ht="30" customHeight="1">
      <c r="A72" s="4" t="s">
        <v>335</v>
      </c>
      <c r="B72"/>
      <c r="C72" s="173">
        <v>1064931504</v>
      </c>
      <c r="D72" s="184"/>
      <c r="E72" s="225">
        <v>0</v>
      </c>
      <c r="F72" s="184"/>
      <c r="G72" s="191">
        <f t="shared" si="3"/>
        <v>1064931504</v>
      </c>
      <c r="H72" s="184"/>
      <c r="I72" s="173">
        <v>1064931504</v>
      </c>
      <c r="J72" s="184"/>
      <c r="K72" s="191">
        <v>0</v>
      </c>
      <c r="L72" s="184"/>
      <c r="M72" s="173">
        <f t="shared" si="4"/>
        <v>1064931504</v>
      </c>
      <c r="N72"/>
      <c r="O72"/>
      <c r="P72" s="34"/>
      <c r="Q72" s="34"/>
    </row>
    <row r="73" spans="1:17" s="22" customFormat="1" ht="30" customHeight="1">
      <c r="A73" s="4" t="s">
        <v>336</v>
      </c>
      <c r="B73"/>
      <c r="C73" s="173">
        <v>1146575340</v>
      </c>
      <c r="D73" s="184"/>
      <c r="E73" s="225">
        <v>0</v>
      </c>
      <c r="F73" s="184"/>
      <c r="G73" s="191">
        <f t="shared" si="3"/>
        <v>1146575340</v>
      </c>
      <c r="H73" s="184"/>
      <c r="I73" s="173">
        <v>1146575340</v>
      </c>
      <c r="J73" s="184"/>
      <c r="K73" s="191">
        <v>0</v>
      </c>
      <c r="L73" s="184"/>
      <c r="M73" s="173">
        <f t="shared" si="4"/>
        <v>1146575340</v>
      </c>
      <c r="N73"/>
      <c r="O73"/>
      <c r="P73" s="34"/>
      <c r="Q73" s="34"/>
    </row>
    <row r="74" spans="1:17" s="22" customFormat="1" ht="30" customHeight="1">
      <c r="A74" s="4" t="s">
        <v>337</v>
      </c>
      <c r="B74"/>
      <c r="C74" s="173">
        <v>594520542</v>
      </c>
      <c r="D74" s="184"/>
      <c r="E74" s="225">
        <v>0</v>
      </c>
      <c r="F74" s="184"/>
      <c r="G74" s="191">
        <f t="shared" si="3"/>
        <v>594520542</v>
      </c>
      <c r="H74" s="184"/>
      <c r="I74" s="173">
        <v>594520542</v>
      </c>
      <c r="J74" s="184"/>
      <c r="K74" s="191">
        <v>0</v>
      </c>
      <c r="L74" s="184"/>
      <c r="M74" s="173">
        <f t="shared" si="4"/>
        <v>594520542</v>
      </c>
      <c r="N74"/>
      <c r="O74"/>
      <c r="P74" s="34"/>
      <c r="Q74" s="34"/>
    </row>
    <row r="75" spans="1:17" ht="27.75" customHeight="1" thickBot="1">
      <c r="A75" s="11" t="s">
        <v>12</v>
      </c>
      <c r="C75" s="170">
        <f t="shared" ref="C75:E75" si="5">SUM(C7:C74)</f>
        <v>163769288007</v>
      </c>
      <c r="D75" s="192">
        <f t="shared" si="5"/>
        <v>0</v>
      </c>
      <c r="E75" s="226">
        <f t="shared" si="5"/>
        <v>-124144138</v>
      </c>
      <c r="F75" s="192"/>
      <c r="G75" s="170">
        <f>SUM(G7:G74)</f>
        <v>163645143869</v>
      </c>
      <c r="H75" s="192"/>
      <c r="I75" s="170">
        <f t="shared" ref="I75:M75" si="6">SUM(I7:I74)</f>
        <v>946344807551</v>
      </c>
      <c r="J75" s="192">
        <f t="shared" si="6"/>
        <v>0</v>
      </c>
      <c r="K75" s="170">
        <f t="shared" si="6"/>
        <v>0</v>
      </c>
      <c r="L75" s="192">
        <f t="shared" si="6"/>
        <v>0</v>
      </c>
      <c r="M75" s="170">
        <f t="shared" si="6"/>
        <v>946344807551</v>
      </c>
    </row>
    <row r="76" spans="1:17" ht="13.5" thickTop="1"/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scale="77" fitToHeight="0" orientation="landscape" r:id="rId1"/>
  <rowBreaks count="1" manualBreakCount="1">
    <brk id="2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  <pageSetUpPr fitToPage="1"/>
  </sheetPr>
  <dimension ref="A1:AD20"/>
  <sheetViews>
    <sheetView rightToLeft="1" view="pageBreakPreview" zoomScaleNormal="100" zoomScaleSheetLayoutView="100" workbookViewId="0">
      <selection activeCell="AC1" sqref="AC1"/>
    </sheetView>
  </sheetViews>
  <sheetFormatPr defaultRowHeight="15"/>
  <cols>
    <col min="1" max="1" width="3.5703125" style="12" bestFit="1" customWidth="1"/>
    <col min="2" max="2" width="2.5703125" style="12" customWidth="1"/>
    <col min="3" max="3" width="23.42578125" style="12" customWidth="1"/>
    <col min="4" max="4" width="1.28515625" style="12" customWidth="1"/>
    <col min="5" max="5" width="12.140625" style="12" bestFit="1" customWidth="1"/>
    <col min="6" max="6" width="1" style="12" customWidth="1"/>
    <col min="7" max="7" width="16.7109375" style="12" bestFit="1" customWidth="1"/>
    <col min="8" max="8" width="1.28515625" style="12" customWidth="1"/>
    <col min="9" max="9" width="17.140625" style="12" customWidth="1"/>
    <col min="10" max="10" width="1.28515625" style="12" customWidth="1"/>
    <col min="11" max="11" width="11.140625" style="12" customWidth="1"/>
    <col min="12" max="12" width="1.28515625" style="12" customWidth="1"/>
    <col min="13" max="13" width="14.42578125" style="12" customWidth="1"/>
    <col min="14" max="14" width="1" style="12" customWidth="1"/>
    <col min="15" max="15" width="12.7109375" style="12" customWidth="1"/>
    <col min="16" max="16" width="1.28515625" style="12" customWidth="1"/>
    <col min="17" max="17" width="14.42578125" style="12" customWidth="1"/>
    <col min="18" max="18" width="1.28515625" style="12" customWidth="1"/>
    <col min="19" max="19" width="12.140625" style="12" bestFit="1" customWidth="1"/>
    <col min="20" max="20" width="1.28515625" style="12" customWidth="1"/>
    <col min="21" max="21" width="10.85546875" style="54" customWidth="1"/>
    <col min="22" max="22" width="1.28515625" style="54" customWidth="1"/>
    <col min="23" max="23" width="16.140625" style="54" bestFit="1" customWidth="1"/>
    <col min="24" max="24" width="1.28515625" style="54" customWidth="1"/>
    <col min="25" max="25" width="16.42578125" style="54" customWidth="1"/>
    <col min="26" max="26" width="1.28515625" style="54" customWidth="1"/>
    <col min="27" max="27" width="12.140625" style="54" customWidth="1"/>
    <col min="28" max="28" width="0.28515625" style="12" customWidth="1"/>
    <col min="29" max="29" width="9.140625" style="12"/>
    <col min="30" max="30" width="9.140625" style="30"/>
    <col min="31" max="16384" width="9.140625" style="12"/>
  </cols>
  <sheetData>
    <row r="1" spans="1:30" ht="30" customHeight="1">
      <c r="A1" s="341" t="s">
        <v>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</row>
    <row r="2" spans="1:30" ht="30" customHeight="1">
      <c r="A2" s="341" t="s">
        <v>1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</row>
    <row r="3" spans="1:30" ht="30" customHeight="1">
      <c r="A3" s="341" t="s">
        <v>325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</row>
    <row r="4" spans="1:30" s="13" customFormat="1" ht="25.5">
      <c r="A4" s="342" t="s">
        <v>138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D4" s="44"/>
    </row>
    <row r="5" spans="1:30" s="13" customFormat="1" ht="25.5">
      <c r="A5" s="342" t="s">
        <v>139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2"/>
      <c r="S5" s="342"/>
      <c r="T5" s="342"/>
      <c r="U5" s="342"/>
      <c r="V5" s="342"/>
      <c r="W5" s="342"/>
      <c r="X5" s="342"/>
      <c r="Y5" s="342"/>
      <c r="Z5" s="342"/>
      <c r="AA5" s="342"/>
      <c r="AD5" s="44"/>
    </row>
    <row r="6" spans="1:30" ht="24" customHeight="1">
      <c r="E6" s="338" t="s">
        <v>302</v>
      </c>
      <c r="F6" s="338"/>
      <c r="G6" s="338"/>
      <c r="H6" s="338"/>
      <c r="I6" s="338"/>
      <c r="J6" s="14"/>
      <c r="K6" s="338" t="s">
        <v>2</v>
      </c>
      <c r="L6" s="338"/>
      <c r="M6" s="338"/>
      <c r="N6" s="338"/>
      <c r="O6" s="338"/>
      <c r="P6" s="338"/>
      <c r="Q6" s="338"/>
      <c r="R6" s="14"/>
      <c r="S6" s="338" t="s">
        <v>326</v>
      </c>
      <c r="T6" s="338"/>
      <c r="U6" s="338"/>
      <c r="V6" s="338"/>
      <c r="W6" s="338"/>
      <c r="X6" s="338"/>
      <c r="Y6" s="338"/>
      <c r="Z6" s="338"/>
      <c r="AA6" s="338"/>
    </row>
    <row r="7" spans="1:30" ht="21.75" customHeight="1">
      <c r="E7" s="335" t="s">
        <v>6</v>
      </c>
      <c r="F7" s="15"/>
      <c r="G7" s="335" t="s">
        <v>7</v>
      </c>
      <c r="H7" s="15"/>
      <c r="I7" s="335" t="s">
        <v>8</v>
      </c>
      <c r="J7" s="14"/>
      <c r="K7" s="337" t="s">
        <v>3</v>
      </c>
      <c r="L7" s="337"/>
      <c r="M7" s="337"/>
      <c r="N7" s="15"/>
      <c r="O7" s="337" t="s">
        <v>4</v>
      </c>
      <c r="P7" s="337"/>
      <c r="Q7" s="337"/>
      <c r="R7" s="14"/>
      <c r="S7" s="335" t="s">
        <v>6</v>
      </c>
      <c r="T7" s="15"/>
      <c r="U7" s="339" t="s">
        <v>10</v>
      </c>
      <c r="V7" s="95"/>
      <c r="W7" s="343" t="s">
        <v>7</v>
      </c>
      <c r="X7" s="95"/>
      <c r="Y7" s="343" t="s">
        <v>8</v>
      </c>
      <c r="Z7" s="95"/>
      <c r="AA7" s="339" t="s">
        <v>11</v>
      </c>
    </row>
    <row r="8" spans="1:30" ht="27" customHeight="1">
      <c r="A8" s="338" t="s">
        <v>5</v>
      </c>
      <c r="B8" s="338"/>
      <c r="C8" s="338"/>
      <c r="E8" s="336"/>
      <c r="F8" s="14"/>
      <c r="G8" s="336"/>
      <c r="H8" s="14"/>
      <c r="I8" s="336"/>
      <c r="J8" s="14"/>
      <c r="K8" s="2" t="s">
        <v>6</v>
      </c>
      <c r="L8" s="15"/>
      <c r="M8" s="2" t="s">
        <v>7</v>
      </c>
      <c r="N8" s="14"/>
      <c r="O8" s="2" t="s">
        <v>6</v>
      </c>
      <c r="P8" s="15"/>
      <c r="Q8" s="2" t="s">
        <v>9</v>
      </c>
      <c r="R8" s="14"/>
      <c r="S8" s="336"/>
      <c r="T8" s="14"/>
      <c r="U8" s="340"/>
      <c r="V8" s="62"/>
      <c r="W8" s="344"/>
      <c r="X8" s="62"/>
      <c r="Y8" s="344"/>
      <c r="Z8" s="62"/>
      <c r="AA8" s="340"/>
    </row>
    <row r="9" spans="1:30" s="23" customFormat="1" ht="35.1" customHeight="1">
      <c r="A9" s="347" t="s">
        <v>262</v>
      </c>
      <c r="B9" s="347"/>
      <c r="C9" s="347"/>
      <c r="E9" s="42">
        <v>9000000</v>
      </c>
      <c r="F9" s="77"/>
      <c r="G9" s="42">
        <v>18664932330</v>
      </c>
      <c r="I9" s="42">
        <v>18537044400</v>
      </c>
      <c r="K9" s="24">
        <v>0</v>
      </c>
      <c r="M9" s="24">
        <v>0</v>
      </c>
      <c r="O9" s="24">
        <v>0</v>
      </c>
      <c r="Q9" s="24">
        <v>0</v>
      </c>
      <c r="S9" s="24">
        <f>E9+K9-O9</f>
        <v>9000000</v>
      </c>
      <c r="U9" s="42">
        <v>2072</v>
      </c>
      <c r="V9" s="77"/>
      <c r="W9" s="42">
        <v>18664932330</v>
      </c>
      <c r="X9" s="77"/>
      <c r="Y9" s="42">
        <f>S9*U9*(1-0.00595)</f>
        <v>18537044400</v>
      </c>
      <c r="Z9" s="77"/>
      <c r="AA9" s="88">
        <f>Y9/13783113345056</f>
        <v>1.3449098136198113E-3</v>
      </c>
      <c r="AC9" s="43"/>
      <c r="AD9" s="93"/>
    </row>
    <row r="10" spans="1:30" s="25" customFormat="1" ht="35.1" customHeight="1" thickBot="1">
      <c r="A10" s="341" t="s">
        <v>12</v>
      </c>
      <c r="B10" s="341"/>
      <c r="C10" s="341"/>
      <c r="D10" s="11"/>
      <c r="E10" s="99">
        <f>SUM(E9:E9)</f>
        <v>9000000</v>
      </c>
      <c r="G10" s="99">
        <f>SUM(G9:G9)</f>
        <v>18664932330</v>
      </c>
      <c r="I10" s="99">
        <f>SUM(I9:I9)</f>
        <v>18537044400</v>
      </c>
      <c r="K10" s="99">
        <f>SUM(K9:K9)</f>
        <v>0</v>
      </c>
      <c r="M10" s="99">
        <f>SUM(M9:M9)</f>
        <v>0</v>
      </c>
      <c r="O10" s="102">
        <f>SUM(O9:O9)</f>
        <v>0</v>
      </c>
      <c r="Q10" s="99">
        <f>SUM(Q9:Q9)</f>
        <v>0</v>
      </c>
      <c r="S10" s="99">
        <f>SUM(S9:S9)</f>
        <v>9000000</v>
      </c>
      <c r="U10" s="162"/>
      <c r="V10" s="91"/>
      <c r="W10" s="100">
        <f>SUM(W9:W9)</f>
        <v>18664932330</v>
      </c>
      <c r="X10" s="91"/>
      <c r="Y10" s="100">
        <f>SUM(Y9:Y9)</f>
        <v>18537044400</v>
      </c>
      <c r="Z10" s="91"/>
      <c r="AA10" s="101">
        <f>SUM(AA9:AA9)</f>
        <v>1.3449098136198113E-3</v>
      </c>
      <c r="AD10" s="94"/>
    </row>
    <row r="11" spans="1:30" ht="15.75" thickTop="1"/>
    <row r="12" spans="1:30">
      <c r="W12" s="96"/>
    </row>
    <row r="16" spans="1:30" ht="15.75">
      <c r="C16" s="158"/>
      <c r="D16" s="158"/>
      <c r="E16" s="158"/>
      <c r="F16" s="346"/>
      <c r="G16" s="346"/>
      <c r="H16" s="346"/>
      <c r="I16" s="346"/>
      <c r="J16" s="346"/>
      <c r="K16" s="346"/>
      <c r="L16" s="346"/>
      <c r="M16" s="346"/>
      <c r="N16" s="346"/>
      <c r="O16" s="346"/>
      <c r="P16" s="346"/>
      <c r="Q16" s="346"/>
      <c r="R16" s="76"/>
      <c r="S16" s="346"/>
      <c r="T16" s="346"/>
      <c r="U16" s="348"/>
      <c r="V16" s="349"/>
    </row>
    <row r="18" spans="13:27">
      <c r="Q18" s="97"/>
      <c r="AA18" s="96"/>
    </row>
    <row r="19" spans="13:27">
      <c r="M19" s="345"/>
      <c r="N19" s="345"/>
      <c r="O19" s="345"/>
      <c r="Q19" s="98"/>
    </row>
    <row r="20" spans="13:27">
      <c r="M20" s="98"/>
    </row>
  </sheetData>
  <mergeCells count="28">
    <mergeCell ref="A9:C9"/>
    <mergeCell ref="U16:V16"/>
    <mergeCell ref="F16:H16"/>
    <mergeCell ref="I16:J16"/>
    <mergeCell ref="K16:M16"/>
    <mergeCell ref="N16:Q16"/>
    <mergeCell ref="A10:C10"/>
    <mergeCell ref="W7:W8"/>
    <mergeCell ref="Y7:Y8"/>
    <mergeCell ref="AA7:AA8"/>
    <mergeCell ref="I7:I8"/>
    <mergeCell ref="M19:O19"/>
    <mergeCell ref="S16:T16"/>
    <mergeCell ref="A1:AA1"/>
    <mergeCell ref="A2:AA2"/>
    <mergeCell ref="A3:AA3"/>
    <mergeCell ref="A4:AA4"/>
    <mergeCell ref="E6:I6"/>
    <mergeCell ref="K6:Q6"/>
    <mergeCell ref="S6:AA6"/>
    <mergeCell ref="A5:AA5"/>
    <mergeCell ref="G7:G8"/>
    <mergeCell ref="K7:M7"/>
    <mergeCell ref="O7:Q7"/>
    <mergeCell ref="A8:C8"/>
    <mergeCell ref="U7:U8"/>
    <mergeCell ref="S7:S8"/>
    <mergeCell ref="E7:E8"/>
  </mergeCells>
  <pageMargins left="0.39" right="0.39" top="0.39" bottom="0.39" header="0" footer="0"/>
  <pageSetup scale="63" fitToHeight="0" orientation="landscape" r:id="rId1"/>
  <ignoredErrors>
    <ignoredError sqref="F10 H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A1:AO34"/>
  <sheetViews>
    <sheetView rightToLeft="1" view="pageBreakPreview" topLeftCell="B1" zoomScale="80" zoomScaleNormal="100" zoomScaleSheetLayoutView="80" workbookViewId="0">
      <selection activeCell="X29" sqref="X29"/>
    </sheetView>
  </sheetViews>
  <sheetFormatPr defaultRowHeight="30" customHeight="1"/>
  <cols>
    <col min="1" max="1" width="5.140625" style="12" customWidth="1"/>
    <col min="2" max="2" width="28.5703125" style="12" customWidth="1"/>
    <col min="3" max="3" width="1.28515625" style="12" customWidth="1"/>
    <col min="4" max="4" width="13.140625" style="54" customWidth="1"/>
    <col min="5" max="5" width="1.28515625" style="54" customWidth="1"/>
    <col min="6" max="6" width="15" style="54" customWidth="1"/>
    <col min="7" max="7" width="1.28515625" style="54" customWidth="1"/>
    <col min="8" max="8" width="13" style="54" customWidth="1"/>
    <col min="9" max="9" width="1.28515625" style="54" customWidth="1"/>
    <col min="10" max="10" width="13" style="54" customWidth="1"/>
    <col min="11" max="11" width="1.28515625" style="54" customWidth="1"/>
    <col min="12" max="12" width="8.85546875" style="54" customWidth="1"/>
    <col min="13" max="13" width="1.28515625" style="54" customWidth="1"/>
    <col min="14" max="14" width="13" style="54" customWidth="1"/>
    <col min="15" max="15" width="1.28515625" style="54" customWidth="1"/>
    <col min="16" max="16" width="13" style="54" customWidth="1"/>
    <col min="17" max="17" width="1.28515625" style="54" customWidth="1"/>
    <col min="18" max="18" width="20.7109375" style="54" customWidth="1"/>
    <col min="19" max="19" width="1.28515625" style="54" customWidth="1"/>
    <col min="20" max="20" width="20.7109375" style="54" customWidth="1"/>
    <col min="21" max="21" width="1.28515625" style="54" customWidth="1"/>
    <col min="22" max="22" width="13" style="54" customWidth="1"/>
    <col min="23" max="23" width="1.28515625" style="54" customWidth="1"/>
    <col min="24" max="24" width="18.5703125" style="54" customWidth="1"/>
    <col min="25" max="25" width="1.28515625" style="54" customWidth="1"/>
    <col min="26" max="26" width="13" style="54" customWidth="1"/>
    <col min="27" max="27" width="1.28515625" style="54" customWidth="1"/>
    <col min="28" max="28" width="18.7109375" style="54" customWidth="1"/>
    <col min="29" max="29" width="1.28515625" style="54" customWidth="1"/>
    <col min="30" max="30" width="15.5703125" style="54" customWidth="1"/>
    <col min="31" max="31" width="1.28515625" style="12" customWidth="1"/>
    <col min="32" max="32" width="16.7109375" style="54" customWidth="1"/>
    <col min="33" max="33" width="1.28515625" style="54" customWidth="1"/>
    <col min="34" max="34" width="20.7109375" style="54" customWidth="1"/>
    <col min="35" max="35" width="0.7109375" style="54" customWidth="1"/>
    <col min="36" max="36" width="20.7109375" style="54" bestFit="1" customWidth="1"/>
    <col min="37" max="37" width="1.28515625" style="12" customWidth="1"/>
    <col min="38" max="38" width="13" style="318" customWidth="1"/>
    <col min="39" max="39" width="8.5703125" style="12" customWidth="1"/>
    <col min="40" max="40" width="31.140625" style="12" customWidth="1"/>
    <col min="41" max="41" width="9.140625" style="30"/>
    <col min="42" max="16384" width="9.140625" style="12"/>
  </cols>
  <sheetData>
    <row r="1" spans="1:41" ht="30" customHeight="1">
      <c r="A1" s="341" t="s">
        <v>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341"/>
      <c r="AL1" s="341"/>
    </row>
    <row r="2" spans="1:41" ht="30" customHeight="1">
      <c r="A2" s="341" t="s">
        <v>1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  <c r="AH2" s="341"/>
      <c r="AI2" s="341"/>
      <c r="AJ2" s="341"/>
      <c r="AK2" s="341"/>
      <c r="AL2" s="341"/>
    </row>
    <row r="3" spans="1:41" ht="30" customHeight="1">
      <c r="A3" s="341" t="s">
        <v>325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  <c r="AH3" s="341"/>
      <c r="AI3" s="341"/>
      <c r="AJ3" s="341"/>
      <c r="AK3" s="341"/>
      <c r="AL3" s="341"/>
      <c r="AN3" s="71"/>
    </row>
    <row r="4" spans="1:41" s="13" customFormat="1" ht="30" customHeight="1">
      <c r="A4" s="342" t="s">
        <v>143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  <c r="AH4" s="342"/>
      <c r="AI4" s="342"/>
      <c r="AJ4" s="342"/>
      <c r="AK4" s="342"/>
      <c r="AL4" s="342"/>
      <c r="AO4" s="44"/>
    </row>
    <row r="5" spans="1:41" ht="30" customHeight="1">
      <c r="A5" s="338" t="s">
        <v>29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51" t="s">
        <v>302</v>
      </c>
      <c r="Q5" s="351"/>
      <c r="R5" s="351"/>
      <c r="S5" s="351"/>
      <c r="T5" s="351"/>
      <c r="V5" s="352" t="s">
        <v>2</v>
      </c>
      <c r="W5" s="352"/>
      <c r="X5" s="352"/>
      <c r="Y5" s="352"/>
      <c r="Z5" s="352"/>
      <c r="AA5" s="352"/>
      <c r="AB5" s="352"/>
      <c r="AD5" s="338" t="s">
        <v>326</v>
      </c>
      <c r="AE5" s="338"/>
      <c r="AF5" s="338"/>
      <c r="AG5" s="338"/>
      <c r="AH5" s="338"/>
      <c r="AI5" s="338"/>
      <c r="AJ5" s="338"/>
      <c r="AK5" s="338"/>
      <c r="AL5" s="338"/>
    </row>
    <row r="6" spans="1:41" ht="30" customHeight="1">
      <c r="A6" s="26"/>
      <c r="B6" s="26"/>
      <c r="C6" s="26"/>
      <c r="D6" s="339" t="s">
        <v>31</v>
      </c>
      <c r="E6" s="79"/>
      <c r="F6" s="339" t="s">
        <v>32</v>
      </c>
      <c r="G6" s="79"/>
      <c r="H6" s="339" t="s">
        <v>33</v>
      </c>
      <c r="I6" s="79"/>
      <c r="J6" s="343" t="s">
        <v>34</v>
      </c>
      <c r="K6" s="79"/>
      <c r="L6" s="339" t="s">
        <v>35</v>
      </c>
      <c r="M6" s="79"/>
      <c r="N6" s="343" t="s">
        <v>17</v>
      </c>
      <c r="O6" s="79"/>
      <c r="P6" s="343" t="s">
        <v>6</v>
      </c>
      <c r="Q6" s="79"/>
      <c r="R6" s="343" t="s">
        <v>7</v>
      </c>
      <c r="S6" s="79"/>
      <c r="T6" s="343" t="s">
        <v>8</v>
      </c>
      <c r="V6" s="353" t="s">
        <v>3</v>
      </c>
      <c r="W6" s="353"/>
      <c r="X6" s="353"/>
      <c r="Y6" s="79"/>
      <c r="Z6" s="353" t="s">
        <v>4</v>
      </c>
      <c r="AA6" s="353"/>
      <c r="AB6" s="353"/>
      <c r="AD6" s="79"/>
      <c r="AE6" s="26"/>
      <c r="AF6" s="79"/>
      <c r="AG6" s="79"/>
      <c r="AH6" s="79"/>
      <c r="AI6" s="79"/>
      <c r="AJ6" s="79"/>
      <c r="AK6" s="26"/>
      <c r="AL6" s="316"/>
    </row>
    <row r="7" spans="1:41" ht="40.5" customHeight="1">
      <c r="A7" s="338" t="s">
        <v>30</v>
      </c>
      <c r="B7" s="338"/>
      <c r="D7" s="340"/>
      <c r="F7" s="340"/>
      <c r="H7" s="340"/>
      <c r="J7" s="344"/>
      <c r="L7" s="340"/>
      <c r="N7" s="344"/>
      <c r="P7" s="344"/>
      <c r="R7" s="344"/>
      <c r="T7" s="344"/>
      <c r="V7" s="80" t="s">
        <v>6</v>
      </c>
      <c r="W7" s="79"/>
      <c r="X7" s="80" t="s">
        <v>7</v>
      </c>
      <c r="Z7" s="80" t="s">
        <v>6</v>
      </c>
      <c r="AA7" s="79"/>
      <c r="AB7" s="80" t="s">
        <v>9</v>
      </c>
      <c r="AD7" s="60" t="s">
        <v>6</v>
      </c>
      <c r="AF7" s="159" t="s">
        <v>10</v>
      </c>
      <c r="AH7" s="60" t="s">
        <v>7</v>
      </c>
      <c r="AJ7" s="60" t="s">
        <v>8</v>
      </c>
      <c r="AL7" s="317" t="s">
        <v>11</v>
      </c>
    </row>
    <row r="8" spans="1:41" s="54" customFormat="1" ht="30" customHeight="1">
      <c r="A8" s="354" t="s">
        <v>36</v>
      </c>
      <c r="B8" s="354"/>
      <c r="D8" s="120" t="s">
        <v>37</v>
      </c>
      <c r="E8" s="62"/>
      <c r="F8" s="120" t="s">
        <v>37</v>
      </c>
      <c r="G8" s="62"/>
      <c r="H8" s="120" t="s">
        <v>38</v>
      </c>
      <c r="I8" s="62"/>
      <c r="J8" s="120" t="s">
        <v>39</v>
      </c>
      <c r="L8" s="121">
        <v>0</v>
      </c>
      <c r="M8" s="122"/>
      <c r="N8" s="121">
        <v>0</v>
      </c>
      <c r="P8" s="111">
        <v>546171</v>
      </c>
      <c r="Q8" s="62"/>
      <c r="R8" s="111">
        <v>334549449494</v>
      </c>
      <c r="S8" s="62"/>
      <c r="T8" s="111">
        <v>389895412645</v>
      </c>
      <c r="U8" s="62"/>
      <c r="V8" s="114">
        <v>0</v>
      </c>
      <c r="W8" s="152"/>
      <c r="X8" s="153">
        <v>0</v>
      </c>
      <c r="Y8" s="87"/>
      <c r="Z8" s="114">
        <v>0</v>
      </c>
      <c r="AA8" s="152"/>
      <c r="AB8" s="114">
        <v>0</v>
      </c>
      <c r="AC8" s="62"/>
      <c r="AD8" s="111">
        <f>P8+V8-Z8</f>
        <v>546171</v>
      </c>
      <c r="AE8" s="62"/>
      <c r="AF8" s="161">
        <v>736000</v>
      </c>
      <c r="AG8" s="62"/>
      <c r="AH8" s="112">
        <v>334549449494</v>
      </c>
      <c r="AI8" s="62"/>
      <c r="AJ8" s="111">
        <v>401908996789</v>
      </c>
      <c r="AK8" s="62"/>
      <c r="AL8" s="88">
        <f>AJ8/13783113345056</f>
        <v>2.9159521998211289E-2</v>
      </c>
      <c r="AN8" s="96"/>
      <c r="AO8" s="253"/>
    </row>
    <row r="9" spans="1:41" s="54" customFormat="1" ht="30" customHeight="1">
      <c r="A9" s="350" t="s">
        <v>40</v>
      </c>
      <c r="B9" s="350"/>
      <c r="D9" s="123" t="s">
        <v>37</v>
      </c>
      <c r="E9" s="62"/>
      <c r="F9" s="123" t="s">
        <v>37</v>
      </c>
      <c r="G9" s="62"/>
      <c r="H9" s="123" t="s">
        <v>38</v>
      </c>
      <c r="I9" s="62"/>
      <c r="J9" s="123" t="s">
        <v>41</v>
      </c>
      <c r="L9" s="124">
        <v>0</v>
      </c>
      <c r="M9" s="122"/>
      <c r="N9" s="124">
        <v>0</v>
      </c>
      <c r="P9" s="112">
        <v>650861</v>
      </c>
      <c r="Q9" s="62"/>
      <c r="R9" s="112">
        <v>364456968758</v>
      </c>
      <c r="S9" s="62"/>
      <c r="T9" s="112">
        <v>428839657721</v>
      </c>
      <c r="U9" s="62"/>
      <c r="V9" s="153">
        <v>0</v>
      </c>
      <c r="W9" s="152"/>
      <c r="X9" s="153">
        <v>0</v>
      </c>
      <c r="Y9" s="87"/>
      <c r="Z9" s="153">
        <v>102448</v>
      </c>
      <c r="AA9" s="153"/>
      <c r="AB9" s="153">
        <v>68480101117</v>
      </c>
      <c r="AC9" s="62"/>
      <c r="AD9" s="112">
        <f>P9+V9-Z9</f>
        <v>548413</v>
      </c>
      <c r="AE9" s="62"/>
      <c r="AF9" s="252">
        <v>685000</v>
      </c>
      <c r="AG9" s="62"/>
      <c r="AH9" s="112">
        <v>307090053954</v>
      </c>
      <c r="AI9" s="62"/>
      <c r="AJ9" s="112">
        <v>375594816098</v>
      </c>
      <c r="AK9" s="62"/>
      <c r="AL9" s="88">
        <f t="shared" ref="AL9:AL26" si="0">AJ9/13783113345056</f>
        <v>2.725036112633622E-2</v>
      </c>
      <c r="AN9" s="96"/>
      <c r="AO9" s="253"/>
    </row>
    <row r="10" spans="1:41" s="54" customFormat="1" ht="30" customHeight="1">
      <c r="A10" s="350" t="s">
        <v>60</v>
      </c>
      <c r="B10" s="350"/>
      <c r="D10" s="123" t="s">
        <v>37</v>
      </c>
      <c r="E10" s="62"/>
      <c r="F10" s="123" t="s">
        <v>37</v>
      </c>
      <c r="G10" s="62"/>
      <c r="H10" s="123" t="s">
        <v>38</v>
      </c>
      <c r="I10" s="62"/>
      <c r="J10" s="123" t="s">
        <v>61</v>
      </c>
      <c r="L10" s="124">
        <v>0</v>
      </c>
      <c r="M10" s="122"/>
      <c r="N10" s="124">
        <v>0</v>
      </c>
      <c r="P10" s="112">
        <v>490891</v>
      </c>
      <c r="Q10" s="62"/>
      <c r="R10" s="112">
        <v>288445385457</v>
      </c>
      <c r="S10" s="62"/>
      <c r="T10" s="112">
        <v>335610425383</v>
      </c>
      <c r="U10" s="62"/>
      <c r="V10" s="153">
        <v>0</v>
      </c>
      <c r="W10" s="152"/>
      <c r="X10" s="153">
        <v>0</v>
      </c>
      <c r="Y10" s="87"/>
      <c r="Z10" s="153">
        <v>30000</v>
      </c>
      <c r="AA10" s="153"/>
      <c r="AB10" s="153">
        <v>20489285645</v>
      </c>
      <c r="AC10" s="62"/>
      <c r="AD10" s="112">
        <f>P10+V10-Z10</f>
        <v>460891</v>
      </c>
      <c r="AE10" s="62"/>
      <c r="AF10" s="252">
        <v>705000</v>
      </c>
      <c r="AG10" s="62"/>
      <c r="AH10" s="112">
        <v>270817517838</v>
      </c>
      <c r="AI10" s="62"/>
      <c r="AJ10" s="112">
        <v>324869261772</v>
      </c>
      <c r="AK10" s="62"/>
      <c r="AL10" s="88">
        <f t="shared" si="0"/>
        <v>2.3570092883878846E-2</v>
      </c>
      <c r="AN10" s="96"/>
      <c r="AO10" s="253"/>
    </row>
    <row r="11" spans="1:41" s="54" customFormat="1" ht="30" customHeight="1">
      <c r="A11" s="350" t="s">
        <v>303</v>
      </c>
      <c r="B11" s="350"/>
      <c r="D11" s="123" t="s">
        <v>37</v>
      </c>
      <c r="E11" s="62"/>
      <c r="F11" s="123" t="s">
        <v>37</v>
      </c>
      <c r="G11" s="62"/>
      <c r="H11" s="123" t="s">
        <v>304</v>
      </c>
      <c r="I11" s="62"/>
      <c r="J11" s="123" t="s">
        <v>305</v>
      </c>
      <c r="L11" s="124">
        <v>0</v>
      </c>
      <c r="M11" s="122"/>
      <c r="N11" s="124">
        <v>0</v>
      </c>
      <c r="P11" s="112">
        <v>4472</v>
      </c>
      <c r="Q11" s="62"/>
      <c r="R11" s="112">
        <v>3101894114</v>
      </c>
      <c r="S11" s="62"/>
      <c r="T11" s="112">
        <v>3090799131</v>
      </c>
      <c r="U11" s="62"/>
      <c r="V11" s="153">
        <v>0</v>
      </c>
      <c r="W11" s="152"/>
      <c r="X11" s="153">
        <v>0</v>
      </c>
      <c r="Y11" s="87"/>
      <c r="Z11" s="153">
        <v>4472</v>
      </c>
      <c r="AA11" s="152"/>
      <c r="AB11" s="153">
        <v>3174981356</v>
      </c>
      <c r="AC11" s="62"/>
      <c r="AD11" s="112">
        <f t="shared" ref="AD11:AD26" si="1">P11+V11-Z11</f>
        <v>0</v>
      </c>
      <c r="AE11" s="62"/>
      <c r="AF11" s="252">
        <v>0</v>
      </c>
      <c r="AG11" s="62"/>
      <c r="AH11" s="112">
        <v>0</v>
      </c>
      <c r="AI11" s="62"/>
      <c r="AJ11" s="112">
        <v>0</v>
      </c>
      <c r="AK11" s="62"/>
      <c r="AL11" s="88">
        <f t="shared" si="0"/>
        <v>0</v>
      </c>
      <c r="AN11" s="96"/>
      <c r="AO11" s="253"/>
    </row>
    <row r="12" spans="1:41" s="54" customFormat="1" ht="30" customHeight="1">
      <c r="A12" s="350" t="s">
        <v>46</v>
      </c>
      <c r="B12" s="350"/>
      <c r="D12" s="123" t="s">
        <v>37</v>
      </c>
      <c r="E12" s="62"/>
      <c r="F12" s="123" t="s">
        <v>37</v>
      </c>
      <c r="G12" s="62"/>
      <c r="H12" s="123" t="s">
        <v>47</v>
      </c>
      <c r="I12" s="62"/>
      <c r="J12" s="123" t="s">
        <v>48</v>
      </c>
      <c r="L12" s="124">
        <v>0.23</v>
      </c>
      <c r="M12" s="122"/>
      <c r="N12" s="124">
        <v>0.23</v>
      </c>
      <c r="P12" s="112">
        <v>450000</v>
      </c>
      <c r="Q12" s="62"/>
      <c r="R12" s="112">
        <v>450119595536</v>
      </c>
      <c r="S12" s="62"/>
      <c r="T12" s="112">
        <v>493896373436</v>
      </c>
      <c r="U12" s="62"/>
      <c r="V12" s="153">
        <v>0</v>
      </c>
      <c r="W12" s="152"/>
      <c r="X12" s="153">
        <v>0</v>
      </c>
      <c r="Y12" s="87"/>
      <c r="Z12" s="153">
        <v>0</v>
      </c>
      <c r="AA12" s="152"/>
      <c r="AB12" s="153">
        <v>0</v>
      </c>
      <c r="AC12" s="62"/>
      <c r="AD12" s="112">
        <f>P12+V12-Z12</f>
        <v>450000</v>
      </c>
      <c r="AE12" s="62"/>
      <c r="AF12" s="252">
        <v>1000000</v>
      </c>
      <c r="AG12" s="62"/>
      <c r="AH12" s="112">
        <v>450119595536</v>
      </c>
      <c r="AI12" s="62"/>
      <c r="AJ12" s="112">
        <v>450719731186</v>
      </c>
      <c r="AK12" s="62"/>
      <c r="AL12" s="88">
        <f t="shared" si="0"/>
        <v>3.2700865174824456E-2</v>
      </c>
      <c r="AN12" s="96"/>
      <c r="AO12" s="253"/>
    </row>
    <row r="13" spans="1:41" s="54" customFormat="1" ht="30" customHeight="1">
      <c r="A13" s="350" t="s">
        <v>51</v>
      </c>
      <c r="B13" s="350"/>
      <c r="D13" s="123" t="s">
        <v>37</v>
      </c>
      <c r="E13" s="62"/>
      <c r="F13" s="123" t="s">
        <v>37</v>
      </c>
      <c r="G13" s="62"/>
      <c r="H13" s="123" t="s">
        <v>52</v>
      </c>
      <c r="I13" s="62"/>
      <c r="J13" s="123" t="s">
        <v>53</v>
      </c>
      <c r="L13" s="125">
        <v>0.20499999999999999</v>
      </c>
      <c r="M13" s="126"/>
      <c r="N13" s="125">
        <v>0.20499999999999999</v>
      </c>
      <c r="P13" s="112">
        <v>95000</v>
      </c>
      <c r="Q13" s="62"/>
      <c r="R13" s="112">
        <v>89772579934</v>
      </c>
      <c r="S13" s="62"/>
      <c r="T13" s="112">
        <v>100624895156</v>
      </c>
      <c r="U13" s="62"/>
      <c r="V13" s="153">
        <v>0</v>
      </c>
      <c r="W13" s="152"/>
      <c r="X13" s="153">
        <v>0</v>
      </c>
      <c r="Y13" s="87"/>
      <c r="Z13" s="153">
        <v>95000</v>
      </c>
      <c r="AA13" s="152"/>
      <c r="AB13" s="153">
        <v>93743870023</v>
      </c>
      <c r="AC13" s="62"/>
      <c r="AD13" s="112">
        <f t="shared" si="1"/>
        <v>0</v>
      </c>
      <c r="AE13" s="62"/>
      <c r="AF13" s="252">
        <v>0</v>
      </c>
      <c r="AG13" s="62"/>
      <c r="AH13" s="112">
        <v>0</v>
      </c>
      <c r="AI13" s="62"/>
      <c r="AJ13" s="112">
        <v>0</v>
      </c>
      <c r="AK13" s="62"/>
      <c r="AL13" s="88">
        <f t="shared" si="0"/>
        <v>0</v>
      </c>
      <c r="AN13" s="96"/>
      <c r="AO13" s="253"/>
    </row>
    <row r="14" spans="1:41" s="54" customFormat="1" ht="30" customHeight="1">
      <c r="A14" s="350" t="s">
        <v>55</v>
      </c>
      <c r="B14" s="350"/>
      <c r="D14" s="123" t="s">
        <v>37</v>
      </c>
      <c r="E14" s="62"/>
      <c r="F14" s="123" t="s">
        <v>37</v>
      </c>
      <c r="G14" s="62"/>
      <c r="H14" s="123" t="s">
        <v>54</v>
      </c>
      <c r="I14" s="62"/>
      <c r="J14" s="123" t="s">
        <v>56</v>
      </c>
      <c r="L14" s="125">
        <v>0.20499999999999999</v>
      </c>
      <c r="M14" s="126"/>
      <c r="N14" s="125">
        <v>0.20499999999999999</v>
      </c>
      <c r="P14" s="112">
        <v>106340</v>
      </c>
      <c r="Q14" s="62"/>
      <c r="R14" s="112">
        <v>101258202580</v>
      </c>
      <c r="S14" s="62"/>
      <c r="T14" s="112">
        <v>108848187460</v>
      </c>
      <c r="U14" s="62"/>
      <c r="V14" s="153">
        <v>0</v>
      </c>
      <c r="W14" s="152"/>
      <c r="X14" s="153">
        <v>0</v>
      </c>
      <c r="Y14" s="87"/>
      <c r="Z14" s="153">
        <v>105000</v>
      </c>
      <c r="AA14" s="152"/>
      <c r="AB14" s="153">
        <v>101834317188</v>
      </c>
      <c r="AC14" s="62"/>
      <c r="AD14" s="112">
        <f t="shared" si="1"/>
        <v>1340</v>
      </c>
      <c r="AE14" s="62"/>
      <c r="AF14" s="252">
        <v>973700</v>
      </c>
      <c r="AG14" s="62"/>
      <c r="AH14" s="112">
        <v>1275963809</v>
      </c>
      <c r="AI14" s="62"/>
      <c r="AJ14" s="112">
        <v>1411720614</v>
      </c>
      <c r="AK14" s="62"/>
      <c r="AL14" s="88">
        <f t="shared" si="0"/>
        <v>1.024239283722051E-4</v>
      </c>
      <c r="AN14" s="96"/>
      <c r="AO14" s="253"/>
    </row>
    <row r="15" spans="1:41" s="54" customFormat="1" ht="30" customHeight="1">
      <c r="A15" s="350" t="s">
        <v>306</v>
      </c>
      <c r="B15" s="350"/>
      <c r="D15" s="123" t="s">
        <v>37</v>
      </c>
      <c r="E15" s="62"/>
      <c r="F15" s="123" t="s">
        <v>37</v>
      </c>
      <c r="G15" s="62"/>
      <c r="H15" s="123" t="s">
        <v>308</v>
      </c>
      <c r="I15" s="62"/>
      <c r="J15" s="123" t="s">
        <v>310</v>
      </c>
      <c r="L15" s="124">
        <v>0.23</v>
      </c>
      <c r="M15" s="122"/>
      <c r="N15" s="124">
        <v>0.23</v>
      </c>
      <c r="P15" s="112">
        <v>97060</v>
      </c>
      <c r="Q15" s="62"/>
      <c r="R15" s="112">
        <v>89663799914</v>
      </c>
      <c r="S15" s="62"/>
      <c r="T15" s="112">
        <v>90862736924</v>
      </c>
      <c r="U15" s="62"/>
      <c r="V15" s="153">
        <v>150204</v>
      </c>
      <c r="W15" s="152"/>
      <c r="X15" s="153">
        <v>138815532720</v>
      </c>
      <c r="Y15" s="87"/>
      <c r="Z15" s="153">
        <v>0</v>
      </c>
      <c r="AA15" s="152"/>
      <c r="AB15" s="153">
        <v>0</v>
      </c>
      <c r="AC15" s="62"/>
      <c r="AD15" s="112">
        <f t="shared" si="1"/>
        <v>247264</v>
      </c>
      <c r="AE15" s="62"/>
      <c r="AF15" s="252">
        <v>828000</v>
      </c>
      <c r="AG15" s="62"/>
      <c r="AH15" s="112">
        <v>228479332634</v>
      </c>
      <c r="AI15" s="62"/>
      <c r="AJ15" s="112">
        <v>223517395860</v>
      </c>
      <c r="AK15" s="62"/>
      <c r="AL15" s="88">
        <f t="shared" si="0"/>
        <v>1.6216756712675199E-2</v>
      </c>
      <c r="AN15" s="96"/>
      <c r="AO15" s="253"/>
    </row>
    <row r="16" spans="1:41" s="54" customFormat="1" ht="30" customHeight="1">
      <c r="A16" s="350" t="s">
        <v>307</v>
      </c>
      <c r="B16" s="350"/>
      <c r="D16" s="123" t="s">
        <v>37</v>
      </c>
      <c r="E16" s="62"/>
      <c r="F16" s="123" t="s">
        <v>37</v>
      </c>
      <c r="G16" s="62"/>
      <c r="H16" s="123" t="s">
        <v>309</v>
      </c>
      <c r="I16" s="62"/>
      <c r="J16" s="123" t="s">
        <v>311</v>
      </c>
      <c r="L16" s="124">
        <v>0.23</v>
      </c>
      <c r="M16" s="122"/>
      <c r="N16" s="124">
        <v>0.23</v>
      </c>
      <c r="P16" s="112">
        <v>136580</v>
      </c>
      <c r="Q16" s="62"/>
      <c r="R16" s="112">
        <v>128999810000</v>
      </c>
      <c r="S16" s="62"/>
      <c r="T16" s="112">
        <v>129205257087</v>
      </c>
      <c r="U16" s="62"/>
      <c r="V16" s="153">
        <v>0</v>
      </c>
      <c r="W16" s="152"/>
      <c r="X16" s="153">
        <v>0</v>
      </c>
      <c r="Y16" s="87"/>
      <c r="Z16" s="153">
        <v>0</v>
      </c>
      <c r="AA16" s="152"/>
      <c r="AB16" s="153">
        <v>0</v>
      </c>
      <c r="AC16" s="62"/>
      <c r="AD16" s="112">
        <f t="shared" si="1"/>
        <v>136580</v>
      </c>
      <c r="AE16" s="62"/>
      <c r="AF16" s="252">
        <v>851000</v>
      </c>
      <c r="AG16" s="62"/>
      <c r="AH16" s="112">
        <v>128999810000</v>
      </c>
      <c r="AI16" s="62"/>
      <c r="AJ16" s="112">
        <v>118859535217</v>
      </c>
      <c r="AK16" s="62"/>
      <c r="AL16" s="88">
        <f t="shared" si="0"/>
        <v>8.6235621982775675E-3</v>
      </c>
      <c r="AN16" s="96"/>
      <c r="AO16" s="253"/>
    </row>
    <row r="17" spans="1:41" s="54" customFormat="1" ht="30" customHeight="1">
      <c r="A17" s="350" t="s">
        <v>327</v>
      </c>
      <c r="B17" s="350"/>
      <c r="D17" s="123" t="s">
        <v>37</v>
      </c>
      <c r="E17" s="62"/>
      <c r="F17" s="123" t="s">
        <v>37</v>
      </c>
      <c r="G17" s="62"/>
      <c r="H17" s="123" t="s">
        <v>309</v>
      </c>
      <c r="I17" s="62"/>
      <c r="J17" s="123" t="s">
        <v>328</v>
      </c>
      <c r="L17" s="124">
        <v>0.23</v>
      </c>
      <c r="M17" s="122"/>
      <c r="N17" s="124">
        <v>0.23</v>
      </c>
      <c r="P17" s="112">
        <v>0</v>
      </c>
      <c r="Q17" s="62"/>
      <c r="R17" s="112">
        <v>0</v>
      </c>
      <c r="S17" s="62"/>
      <c r="T17" s="112">
        <v>0</v>
      </c>
      <c r="U17" s="62"/>
      <c r="V17" s="153">
        <v>117000</v>
      </c>
      <c r="W17" s="152"/>
      <c r="X17" s="153">
        <v>108148449142</v>
      </c>
      <c r="Y17" s="87"/>
      <c r="Z17" s="153">
        <v>0</v>
      </c>
      <c r="AA17" s="152"/>
      <c r="AB17" s="153">
        <v>0</v>
      </c>
      <c r="AC17" s="62"/>
      <c r="AD17" s="112">
        <f t="shared" si="1"/>
        <v>117000</v>
      </c>
      <c r="AE17" s="62"/>
      <c r="AF17" s="252">
        <v>924210</v>
      </c>
      <c r="AG17" s="62"/>
      <c r="AH17" s="112">
        <v>108148449142</v>
      </c>
      <c r="AI17" s="62"/>
      <c r="AJ17" s="112">
        <v>112285436960</v>
      </c>
      <c r="AK17" s="62"/>
      <c r="AL17" s="88">
        <f t="shared" si="0"/>
        <v>8.1465946153796067E-3</v>
      </c>
      <c r="AN17" s="96"/>
      <c r="AO17" s="253"/>
    </row>
    <row r="18" spans="1:41" s="54" customFormat="1" ht="30" customHeight="1">
      <c r="A18" s="350" t="s">
        <v>57</v>
      </c>
      <c r="B18" s="350"/>
      <c r="D18" s="123" t="s">
        <v>37</v>
      </c>
      <c r="E18" s="62"/>
      <c r="F18" s="123" t="s">
        <v>37</v>
      </c>
      <c r="G18" s="62"/>
      <c r="H18" s="123" t="s">
        <v>58</v>
      </c>
      <c r="I18" s="62"/>
      <c r="J18" s="123" t="s">
        <v>59</v>
      </c>
      <c r="L18" s="124">
        <v>0.23</v>
      </c>
      <c r="M18" s="122"/>
      <c r="N18" s="124">
        <v>0.23</v>
      </c>
      <c r="P18" s="112">
        <v>200000</v>
      </c>
      <c r="Q18" s="62"/>
      <c r="R18" s="112">
        <v>200000000000</v>
      </c>
      <c r="S18" s="62"/>
      <c r="T18" s="112">
        <v>234184575745</v>
      </c>
      <c r="U18" s="62"/>
      <c r="V18" s="153">
        <v>0</v>
      </c>
      <c r="W18" s="152"/>
      <c r="X18" s="153">
        <v>0</v>
      </c>
      <c r="Y18" s="87"/>
      <c r="Z18" s="153">
        <v>0</v>
      </c>
      <c r="AA18" s="152"/>
      <c r="AB18" s="153">
        <v>0</v>
      </c>
      <c r="AC18" s="62"/>
      <c r="AD18" s="112">
        <f t="shared" si="1"/>
        <v>200000</v>
      </c>
      <c r="AE18" s="62"/>
      <c r="AF18" s="252">
        <v>1080000</v>
      </c>
      <c r="AG18" s="62"/>
      <c r="AH18" s="112">
        <v>200000000000</v>
      </c>
      <c r="AI18" s="62"/>
      <c r="AJ18" s="112">
        <v>226292172482</v>
      </c>
      <c r="AK18" s="62"/>
      <c r="AL18" s="88">
        <f t="shared" si="0"/>
        <v>1.6418073828230611E-2</v>
      </c>
      <c r="AN18" s="96"/>
      <c r="AO18" s="253"/>
    </row>
    <row r="19" spans="1:41" s="54" customFormat="1" ht="30" customHeight="1">
      <c r="A19" s="350" t="s">
        <v>140</v>
      </c>
      <c r="B19" s="350"/>
      <c r="D19" s="123" t="s">
        <v>37</v>
      </c>
      <c r="E19" s="62"/>
      <c r="F19" s="123" t="s">
        <v>37</v>
      </c>
      <c r="G19" s="62"/>
      <c r="H19" s="123" t="s">
        <v>141</v>
      </c>
      <c r="I19" s="62"/>
      <c r="J19" s="123" t="s">
        <v>142</v>
      </c>
      <c r="L19" s="124">
        <v>0</v>
      </c>
      <c r="M19" s="122"/>
      <c r="N19" s="124">
        <v>0</v>
      </c>
      <c r="P19" s="112">
        <v>617528</v>
      </c>
      <c r="Q19" s="62"/>
      <c r="R19" s="112">
        <v>339592567945</v>
      </c>
      <c r="S19" s="62"/>
      <c r="T19" s="112">
        <v>402857813504</v>
      </c>
      <c r="U19" s="62"/>
      <c r="V19" s="153">
        <v>0</v>
      </c>
      <c r="W19" s="152"/>
      <c r="X19" s="153">
        <v>0</v>
      </c>
      <c r="Y19" s="87"/>
      <c r="Z19" s="153">
        <v>617528</v>
      </c>
      <c r="AA19" s="152"/>
      <c r="AB19" s="153">
        <v>405158129165</v>
      </c>
      <c r="AC19" s="62"/>
      <c r="AD19" s="112">
        <f t="shared" si="1"/>
        <v>0</v>
      </c>
      <c r="AE19" s="62"/>
      <c r="AF19" s="252">
        <v>0</v>
      </c>
      <c r="AG19" s="62"/>
      <c r="AH19" s="112">
        <v>0</v>
      </c>
      <c r="AI19" s="62"/>
      <c r="AJ19" s="112">
        <v>0</v>
      </c>
      <c r="AK19" s="62"/>
      <c r="AL19" s="88">
        <f t="shared" si="0"/>
        <v>0</v>
      </c>
      <c r="AN19" s="96"/>
      <c r="AO19" s="253"/>
    </row>
    <row r="20" spans="1:41" s="54" customFormat="1" ht="30" customHeight="1">
      <c r="A20" s="350" t="s">
        <v>163</v>
      </c>
      <c r="B20" s="350"/>
      <c r="D20" s="123" t="s">
        <v>37</v>
      </c>
      <c r="E20" s="62"/>
      <c r="F20" s="123" t="s">
        <v>37</v>
      </c>
      <c r="G20" s="62"/>
      <c r="H20" s="123" t="s">
        <v>167</v>
      </c>
      <c r="I20" s="62"/>
      <c r="J20" s="123" t="s">
        <v>160</v>
      </c>
      <c r="L20" s="124">
        <v>0.23</v>
      </c>
      <c r="M20" s="122"/>
      <c r="N20" s="124">
        <v>0.23</v>
      </c>
      <c r="P20" s="112">
        <v>500000</v>
      </c>
      <c r="Q20" s="62"/>
      <c r="R20" s="112">
        <v>500000000000</v>
      </c>
      <c r="S20" s="62"/>
      <c r="T20" s="112">
        <v>512061355855</v>
      </c>
      <c r="U20" s="62"/>
      <c r="V20" s="153">
        <v>0</v>
      </c>
      <c r="W20" s="152"/>
      <c r="X20" s="153">
        <v>0</v>
      </c>
      <c r="Y20" s="87"/>
      <c r="Z20" s="153">
        <v>0</v>
      </c>
      <c r="AA20" s="152"/>
      <c r="AB20" s="153">
        <v>0</v>
      </c>
      <c r="AC20" s="62"/>
      <c r="AD20" s="112">
        <f t="shared" si="1"/>
        <v>500000</v>
      </c>
      <c r="AE20" s="62"/>
      <c r="AF20" s="252">
        <v>1000000</v>
      </c>
      <c r="AG20" s="116"/>
      <c r="AH20" s="112">
        <v>500000000000</v>
      </c>
      <c r="AI20" s="116"/>
      <c r="AJ20" s="115">
        <v>521911372955</v>
      </c>
      <c r="AK20" s="62"/>
      <c r="AL20" s="88">
        <f t="shared" si="0"/>
        <v>3.7866000219914722E-2</v>
      </c>
      <c r="AN20" s="96"/>
      <c r="AO20" s="253"/>
    </row>
    <row r="21" spans="1:41" s="54" customFormat="1" ht="30" customHeight="1">
      <c r="A21" s="355" t="s">
        <v>264</v>
      </c>
      <c r="B21" s="355"/>
      <c r="D21" s="123" t="s">
        <v>37</v>
      </c>
      <c r="E21" s="62"/>
      <c r="F21" s="123" t="s">
        <v>37</v>
      </c>
      <c r="G21" s="62"/>
      <c r="H21" s="123" t="s">
        <v>265</v>
      </c>
      <c r="I21" s="62"/>
      <c r="J21" s="123" t="s">
        <v>266</v>
      </c>
      <c r="L21" s="124">
        <v>0.23</v>
      </c>
      <c r="M21" s="122"/>
      <c r="N21" s="124">
        <v>0.23</v>
      </c>
      <c r="P21" s="112">
        <v>600000</v>
      </c>
      <c r="Q21" s="62"/>
      <c r="R21" s="112">
        <v>570019179307</v>
      </c>
      <c r="S21" s="62"/>
      <c r="T21" s="112">
        <v>584381639419</v>
      </c>
      <c r="U21" s="62"/>
      <c r="V21" s="153">
        <v>0</v>
      </c>
      <c r="W21" s="152"/>
      <c r="X21" s="153">
        <v>0</v>
      </c>
      <c r="Y21" s="87"/>
      <c r="Z21" s="153">
        <v>0</v>
      </c>
      <c r="AA21" s="152"/>
      <c r="AB21" s="153">
        <v>0</v>
      </c>
      <c r="AC21" s="62"/>
      <c r="AD21" s="112">
        <f t="shared" si="1"/>
        <v>600000</v>
      </c>
      <c r="AE21" s="62"/>
      <c r="AF21" s="252">
        <v>974759</v>
      </c>
      <c r="AG21" s="116"/>
      <c r="AH21" s="112">
        <v>570019179307</v>
      </c>
      <c r="AI21" s="116"/>
      <c r="AJ21" s="115">
        <v>600085145355</v>
      </c>
      <c r="AK21" s="62"/>
      <c r="AL21" s="319">
        <f t="shared" si="0"/>
        <v>4.3537706636523482E-2</v>
      </c>
      <c r="AN21" s="96"/>
      <c r="AO21" s="253"/>
    </row>
    <row r="22" spans="1:41" ht="30" customHeight="1">
      <c r="A22" s="350" t="s">
        <v>161</v>
      </c>
      <c r="B22" s="350"/>
      <c r="D22" s="123" t="s">
        <v>166</v>
      </c>
      <c r="E22" s="62"/>
      <c r="F22" s="123" t="s">
        <v>166</v>
      </c>
      <c r="G22" s="62"/>
      <c r="H22" s="123" t="s">
        <v>172</v>
      </c>
      <c r="I22" s="62"/>
      <c r="J22" s="123" t="s">
        <v>162</v>
      </c>
      <c r="L22" s="125">
        <v>0.20499999999999999</v>
      </c>
      <c r="M22" s="126"/>
      <c r="N22" s="125">
        <v>0.20499999999999999</v>
      </c>
      <c r="P22" s="112">
        <v>500000</v>
      </c>
      <c r="Q22" s="62"/>
      <c r="R22" s="112">
        <v>500000000000</v>
      </c>
      <c r="S22" s="62"/>
      <c r="T22" s="112">
        <v>518604835491</v>
      </c>
      <c r="U22" s="62"/>
      <c r="V22" s="153">
        <v>0</v>
      </c>
      <c r="W22" s="152"/>
      <c r="X22" s="153">
        <v>0</v>
      </c>
      <c r="Y22" s="87"/>
      <c r="Z22" s="153">
        <v>0</v>
      </c>
      <c r="AA22" s="152"/>
      <c r="AB22" s="153">
        <v>0</v>
      </c>
      <c r="AC22" s="62"/>
      <c r="AD22" s="112">
        <f>P22+V22-Z22</f>
        <v>500000</v>
      </c>
      <c r="AE22" s="62"/>
      <c r="AF22" s="252">
        <v>1000000</v>
      </c>
      <c r="AG22" s="62"/>
      <c r="AH22" s="112">
        <v>500000000000</v>
      </c>
      <c r="AI22" s="62"/>
      <c r="AJ22" s="112">
        <v>518604835491</v>
      </c>
      <c r="AK22" s="62"/>
      <c r="AL22" s="88">
        <f t="shared" si="0"/>
        <v>3.7626102500058413E-2</v>
      </c>
      <c r="AN22" s="98"/>
    </row>
    <row r="23" spans="1:41" ht="30" customHeight="1">
      <c r="A23" s="350" t="s">
        <v>161</v>
      </c>
      <c r="B23" s="350"/>
      <c r="D23" s="123" t="s">
        <v>166</v>
      </c>
      <c r="E23" s="62"/>
      <c r="F23" s="123" t="s">
        <v>166</v>
      </c>
      <c r="G23" s="62"/>
      <c r="H23" s="123" t="s">
        <v>329</v>
      </c>
      <c r="I23" s="62"/>
      <c r="J23" s="123" t="s">
        <v>330</v>
      </c>
      <c r="L23" s="124">
        <v>0.23</v>
      </c>
      <c r="M23" s="122"/>
      <c r="N23" s="124">
        <v>0.23</v>
      </c>
      <c r="P23" s="112">
        <v>0</v>
      </c>
      <c r="Q23" s="62"/>
      <c r="R23" s="112">
        <v>0</v>
      </c>
      <c r="S23" s="62"/>
      <c r="T23" s="112">
        <v>0</v>
      </c>
      <c r="U23" s="62"/>
      <c r="V23" s="153">
        <v>1000000</v>
      </c>
      <c r="W23" s="152"/>
      <c r="X23" s="153">
        <v>1000000000000</v>
      </c>
      <c r="Y23" s="87"/>
      <c r="Z23" s="153">
        <v>0</v>
      </c>
      <c r="AA23" s="152"/>
      <c r="AB23" s="153">
        <v>0</v>
      </c>
      <c r="AC23" s="62"/>
      <c r="AD23" s="112">
        <f t="shared" si="1"/>
        <v>1000000</v>
      </c>
      <c r="AE23" s="62"/>
      <c r="AF23" s="252">
        <v>1000000</v>
      </c>
      <c r="AG23" s="62"/>
      <c r="AH23" s="112">
        <v>1000000000000</v>
      </c>
      <c r="AI23" s="62"/>
      <c r="AJ23" s="112">
        <v>1000000000000</v>
      </c>
      <c r="AK23" s="62"/>
      <c r="AL23" s="88">
        <f t="shared" si="0"/>
        <v>7.2552548540036482E-2</v>
      </c>
      <c r="AN23" s="98"/>
    </row>
    <row r="24" spans="1:41" ht="30" customHeight="1">
      <c r="A24" s="350" t="s">
        <v>221</v>
      </c>
      <c r="B24" s="350"/>
      <c r="D24" s="123" t="s">
        <v>37</v>
      </c>
      <c r="E24" s="62"/>
      <c r="F24" s="123" t="s">
        <v>37</v>
      </c>
      <c r="G24" s="62"/>
      <c r="H24" s="123" t="s">
        <v>209</v>
      </c>
      <c r="I24" s="62"/>
      <c r="J24" s="123" t="s">
        <v>222</v>
      </c>
      <c r="L24" s="124">
        <v>0.23</v>
      </c>
      <c r="M24" s="122"/>
      <c r="N24" s="124">
        <v>0.23</v>
      </c>
      <c r="P24" s="112">
        <v>715971</v>
      </c>
      <c r="Q24" s="62"/>
      <c r="R24" s="112">
        <v>681266280802</v>
      </c>
      <c r="S24" s="62"/>
      <c r="T24" s="112">
        <v>665016502908</v>
      </c>
      <c r="U24" s="62"/>
      <c r="V24" s="153">
        <v>0</v>
      </c>
      <c r="W24" s="152"/>
      <c r="X24" s="153">
        <v>0</v>
      </c>
      <c r="Y24" s="87"/>
      <c r="Z24" s="153">
        <v>0</v>
      </c>
      <c r="AA24" s="152"/>
      <c r="AB24" s="153">
        <v>0</v>
      </c>
      <c r="AC24" s="62"/>
      <c r="AD24" s="112">
        <f t="shared" si="1"/>
        <v>715971</v>
      </c>
      <c r="AE24" s="62"/>
      <c r="AF24" s="252">
        <v>873650</v>
      </c>
      <c r="AG24" s="62"/>
      <c r="AH24" s="112">
        <v>681266280802</v>
      </c>
      <c r="AI24" s="62"/>
      <c r="AJ24" s="112">
        <v>638022020034</v>
      </c>
      <c r="AK24" s="62"/>
      <c r="AL24" s="88">
        <f t="shared" si="0"/>
        <v>4.6290123578128908E-2</v>
      </c>
      <c r="AN24" s="98"/>
    </row>
    <row r="25" spans="1:41" s="54" customFormat="1" ht="30" customHeight="1">
      <c r="A25" s="350" t="s">
        <v>282</v>
      </c>
      <c r="B25" s="350"/>
      <c r="D25" s="123" t="s">
        <v>37</v>
      </c>
      <c r="E25" s="62"/>
      <c r="F25" s="123" t="s">
        <v>37</v>
      </c>
      <c r="G25" s="62"/>
      <c r="H25" s="123" t="s">
        <v>283</v>
      </c>
      <c r="I25" s="62"/>
      <c r="J25" s="123" t="s">
        <v>284</v>
      </c>
      <c r="L25" s="124">
        <v>0.23</v>
      </c>
      <c r="M25" s="122"/>
      <c r="N25" s="124">
        <v>0.23</v>
      </c>
      <c r="P25" s="112">
        <v>400000</v>
      </c>
      <c r="Q25" s="62"/>
      <c r="R25" s="112">
        <v>400062500000</v>
      </c>
      <c r="S25" s="62"/>
      <c r="T25" s="112">
        <v>409151065559</v>
      </c>
      <c r="U25" s="62"/>
      <c r="V25" s="153">
        <v>0</v>
      </c>
      <c r="W25" s="152"/>
      <c r="X25" s="153">
        <v>0</v>
      </c>
      <c r="Y25" s="87"/>
      <c r="Z25" s="153">
        <v>0</v>
      </c>
      <c r="AA25" s="152"/>
      <c r="AB25" s="153">
        <v>0</v>
      </c>
      <c r="AC25" s="62"/>
      <c r="AD25" s="112">
        <f t="shared" si="1"/>
        <v>400000</v>
      </c>
      <c r="AE25" s="62"/>
      <c r="AF25" s="252">
        <v>1012991</v>
      </c>
      <c r="AG25" s="62"/>
      <c r="AH25" s="112">
        <v>400062500000</v>
      </c>
      <c r="AI25" s="62"/>
      <c r="AJ25" s="112">
        <v>422207056512</v>
      </c>
      <c r="AK25" s="62"/>
      <c r="AL25" s="88">
        <f t="shared" si="0"/>
        <v>3.0632197961532805E-2</v>
      </c>
      <c r="AN25" s="96"/>
      <c r="AO25" s="253"/>
    </row>
    <row r="26" spans="1:41" s="54" customFormat="1" ht="30" customHeight="1">
      <c r="A26" s="350" t="s">
        <v>281</v>
      </c>
      <c r="B26" s="350"/>
      <c r="D26" s="123" t="s">
        <v>37</v>
      </c>
      <c r="E26" s="62"/>
      <c r="F26" s="123" t="s">
        <v>37</v>
      </c>
      <c r="G26" s="62"/>
      <c r="H26" s="123" t="s">
        <v>209</v>
      </c>
      <c r="I26" s="62"/>
      <c r="J26" s="123" t="s">
        <v>285</v>
      </c>
      <c r="L26" s="124">
        <v>0.23</v>
      </c>
      <c r="M26" s="122"/>
      <c r="N26" s="124">
        <v>0.23</v>
      </c>
      <c r="P26" s="112">
        <v>235000</v>
      </c>
      <c r="Q26" s="62"/>
      <c r="R26" s="112">
        <v>203058769000</v>
      </c>
      <c r="S26" s="62"/>
      <c r="T26" s="112">
        <v>218100875501</v>
      </c>
      <c r="U26" s="62"/>
      <c r="V26" s="153">
        <v>0</v>
      </c>
      <c r="W26" s="152"/>
      <c r="X26" s="153">
        <v>0</v>
      </c>
      <c r="Y26" s="87"/>
      <c r="Z26" s="153">
        <v>0</v>
      </c>
      <c r="AA26" s="152"/>
      <c r="AB26" s="153">
        <v>0</v>
      </c>
      <c r="AC26" s="62"/>
      <c r="AD26" s="112">
        <f t="shared" si="1"/>
        <v>235000</v>
      </c>
      <c r="AE26" s="62"/>
      <c r="AF26" s="252">
        <v>926300</v>
      </c>
      <c r="AG26" s="62"/>
      <c r="AH26" s="112">
        <v>203058769000</v>
      </c>
      <c r="AI26" s="62"/>
      <c r="AJ26" s="112">
        <v>221916352597</v>
      </c>
      <c r="AK26" s="62"/>
      <c r="AL26" s="88">
        <f t="shared" si="0"/>
        <v>1.6100596943621693E-2</v>
      </c>
      <c r="AN26" s="96"/>
      <c r="AO26" s="253"/>
    </row>
    <row r="27" spans="1:41" s="22" customFormat="1" ht="30" customHeight="1" thickBot="1">
      <c r="A27" s="341" t="s">
        <v>12</v>
      </c>
      <c r="B27" s="341"/>
      <c r="D27" s="92"/>
      <c r="E27" s="59"/>
      <c r="F27" s="92"/>
      <c r="G27" s="59"/>
      <c r="H27" s="92"/>
      <c r="I27" s="59"/>
      <c r="J27" s="92"/>
      <c r="K27" s="59"/>
      <c r="L27" s="92"/>
      <c r="M27" s="59"/>
      <c r="N27" s="92"/>
      <c r="O27" s="59"/>
      <c r="P27" s="113">
        <f>SUM(P8:P26)</f>
        <v>6345874</v>
      </c>
      <c r="Q27" s="81"/>
      <c r="R27" s="113">
        <f>SUM(R8:R26)</f>
        <v>5244366982841</v>
      </c>
      <c r="S27" s="81"/>
      <c r="T27" s="113">
        <f>SUM(T8:T26)</f>
        <v>5625232408925</v>
      </c>
      <c r="U27" s="81"/>
      <c r="V27" s="113">
        <f>SUM(V8:V26)</f>
        <v>1267204</v>
      </c>
      <c r="W27" s="81"/>
      <c r="X27" s="113">
        <f>SUM(X8:X26)</f>
        <v>1246963981862</v>
      </c>
      <c r="Y27" s="81"/>
      <c r="Z27" s="113">
        <f>SUM(Z8:Z26)</f>
        <v>954448</v>
      </c>
      <c r="AA27" s="81"/>
      <c r="AB27" s="113">
        <f>SUM(AB8:AB26)</f>
        <v>692880684494</v>
      </c>
      <c r="AC27" s="81"/>
      <c r="AD27" s="113">
        <f>SUM(AD8:AD26)</f>
        <v>6658630</v>
      </c>
      <c r="AE27" s="20"/>
      <c r="AF27" s="160"/>
      <c r="AG27" s="81"/>
      <c r="AH27" s="113">
        <f>SUM(AH8:AH26)</f>
        <v>5883886901516</v>
      </c>
      <c r="AI27" s="81"/>
      <c r="AJ27" s="113">
        <f>SUM(AJ8:AJ26)</f>
        <v>6158205849922</v>
      </c>
      <c r="AK27" s="20"/>
      <c r="AL27" s="219">
        <f>SUM(AL8:AL26)</f>
        <v>0.44679352884600249</v>
      </c>
      <c r="AO27" s="46"/>
    </row>
    <row r="28" spans="1:41" ht="30" customHeight="1" thickTop="1"/>
    <row r="29" spans="1:41" ht="30" customHeight="1">
      <c r="AJ29" s="96"/>
    </row>
    <row r="30" spans="1:41" ht="30" customHeight="1">
      <c r="AJ30" s="96"/>
    </row>
    <row r="32" spans="1:41" ht="30" customHeight="1">
      <c r="AB32" s="96"/>
    </row>
    <row r="33" spans="28:28" ht="30" customHeight="1">
      <c r="AB33" s="96"/>
    </row>
    <row r="34" spans="28:28" ht="30" customHeight="1">
      <c r="AB34" s="96"/>
    </row>
  </sheetData>
  <mergeCells count="40">
    <mergeCell ref="A23:B23"/>
    <mergeCell ref="A17:B17"/>
    <mergeCell ref="A12:B12"/>
    <mergeCell ref="A10:B10"/>
    <mergeCell ref="A27:B27"/>
    <mergeCell ref="A13:B13"/>
    <mergeCell ref="A14:B14"/>
    <mergeCell ref="A18:B18"/>
    <mergeCell ref="A19:B19"/>
    <mergeCell ref="A20:B20"/>
    <mergeCell ref="A22:B22"/>
    <mergeCell ref="A24:B24"/>
    <mergeCell ref="A26:B26"/>
    <mergeCell ref="A21:B21"/>
    <mergeCell ref="A25:B25"/>
    <mergeCell ref="A11:B11"/>
    <mergeCell ref="V6:X6"/>
    <mergeCell ref="Z6:AB6"/>
    <mergeCell ref="A7:B7"/>
    <mergeCell ref="A8:B8"/>
    <mergeCell ref="A9:B9"/>
    <mergeCell ref="L6:L7"/>
    <mergeCell ref="T6:T7"/>
    <mergeCell ref="J6:J7"/>
    <mergeCell ref="N6:N7"/>
    <mergeCell ref="P6:P7"/>
    <mergeCell ref="R6:R7"/>
    <mergeCell ref="A1:AL1"/>
    <mergeCell ref="A2:AL2"/>
    <mergeCell ref="A3:AL3"/>
    <mergeCell ref="A5:O5"/>
    <mergeCell ref="P5:T5"/>
    <mergeCell ref="V5:AB5"/>
    <mergeCell ref="AD5:AL5"/>
    <mergeCell ref="A4:AL4"/>
    <mergeCell ref="A15:B15"/>
    <mergeCell ref="A16:B16"/>
    <mergeCell ref="D6:D7"/>
    <mergeCell ref="F6:F7"/>
    <mergeCell ref="H6:H7"/>
  </mergeCells>
  <pageMargins left="0.39" right="0.39" top="0.39" bottom="0.39" header="0" footer="0"/>
  <pageSetup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Q14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9" style="49" bestFit="1" customWidth="1"/>
    <col min="2" max="2" width="5.140625" style="49" customWidth="1"/>
    <col min="3" max="3" width="1.28515625" style="49" customWidth="1"/>
    <col min="4" max="4" width="19.7109375" style="49" customWidth="1"/>
    <col min="5" max="5" width="1.28515625" style="49" customWidth="1"/>
    <col min="6" max="6" width="29.140625" style="49" bestFit="1" customWidth="1"/>
    <col min="7" max="7" width="1.28515625" style="49" customWidth="1"/>
    <col min="8" max="8" width="13.7109375" style="49" bestFit="1" customWidth="1"/>
    <col min="9" max="9" width="1.28515625" style="49" customWidth="1"/>
    <col min="10" max="10" width="10.42578125" style="49" customWidth="1"/>
    <col min="11" max="11" width="9.140625" style="49" customWidth="1"/>
    <col min="12" max="12" width="1.28515625" style="49" customWidth="1"/>
    <col min="13" max="13" width="29.5703125" style="49" customWidth="1"/>
    <col min="14" max="14" width="1.28515625" style="49" customWidth="1"/>
    <col min="15" max="15" width="14.28515625" style="49" customWidth="1"/>
    <col min="16" max="16" width="1.28515625" style="49" customWidth="1"/>
    <col min="17" max="17" width="23.7109375" style="49" customWidth="1"/>
    <col min="18" max="18" width="0.28515625" style="49" customWidth="1"/>
    <col min="19" max="16384" width="9.140625" style="49"/>
  </cols>
  <sheetData>
    <row r="1" spans="1:17" ht="30" customHeight="1">
      <c r="A1" s="341" t="s">
        <v>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</row>
    <row r="2" spans="1:17" ht="30" customHeight="1">
      <c r="A2" s="341" t="s">
        <v>83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</row>
    <row r="3" spans="1:17" ht="30" customHeight="1">
      <c r="A3" s="341" t="s">
        <v>325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</row>
    <row r="4" spans="1:17" s="50" customFormat="1" ht="30" customHeight="1">
      <c r="A4" s="342" t="s">
        <v>157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</row>
    <row r="5" spans="1:17" ht="30" customHeight="1">
      <c r="A5" s="341" t="s">
        <v>105</v>
      </c>
      <c r="B5" s="341"/>
      <c r="D5" s="341" t="s">
        <v>106</v>
      </c>
      <c r="F5" s="341" t="s">
        <v>107</v>
      </c>
      <c r="H5" s="341" t="s">
        <v>22</v>
      </c>
      <c r="J5" s="341" t="s">
        <v>108</v>
      </c>
      <c r="K5" s="341"/>
      <c r="M5" s="356" t="s">
        <v>103</v>
      </c>
      <c r="O5" s="341" t="s">
        <v>109</v>
      </c>
      <c r="Q5" s="356" t="s">
        <v>104</v>
      </c>
    </row>
    <row r="6" spans="1:17" ht="19.5" customHeight="1">
      <c r="A6" s="336"/>
      <c r="B6" s="336"/>
      <c r="D6" s="336"/>
      <c r="F6" s="336"/>
      <c r="H6" s="357"/>
      <c r="J6" s="336"/>
      <c r="K6" s="336"/>
      <c r="M6" s="356"/>
      <c r="O6" s="336"/>
      <c r="Q6" s="356"/>
    </row>
    <row r="7" spans="1:17" s="41" customFormat="1" ht="30" customHeight="1">
      <c r="A7" s="358" t="s">
        <v>110</v>
      </c>
      <c r="B7" s="358"/>
      <c r="D7" s="358" t="s">
        <v>110</v>
      </c>
      <c r="F7" s="51" t="s">
        <v>135</v>
      </c>
      <c r="H7" s="103">
        <v>450000</v>
      </c>
      <c r="I7" s="104"/>
      <c r="J7" s="360">
        <v>450000000000</v>
      </c>
      <c r="K7" s="360"/>
      <c r="L7" s="104"/>
      <c r="M7" s="257">
        <v>2254931506</v>
      </c>
      <c r="N7" s="104"/>
      <c r="O7" s="105">
        <v>1000000</v>
      </c>
      <c r="Q7" s="108">
        <v>0.32</v>
      </c>
    </row>
    <row r="8" spans="1:17" s="41" customFormat="1" ht="30" customHeight="1">
      <c r="A8" s="397"/>
      <c r="B8" s="397"/>
      <c r="D8" s="397"/>
      <c r="F8" s="41" t="s">
        <v>136</v>
      </c>
      <c r="H8" s="105">
        <v>200000</v>
      </c>
      <c r="I8" s="104"/>
      <c r="J8" s="359">
        <v>200000000000</v>
      </c>
      <c r="K8" s="359"/>
      <c r="L8" s="104"/>
      <c r="M8" s="258">
        <v>1707123283</v>
      </c>
      <c r="N8" s="104"/>
      <c r="O8" s="105">
        <v>1000000</v>
      </c>
      <c r="Q8" s="217">
        <v>0.33</v>
      </c>
    </row>
    <row r="9" spans="1:17" ht="30" customHeight="1">
      <c r="A9" s="397"/>
      <c r="B9" s="397"/>
      <c r="D9" s="397"/>
      <c r="F9" s="41" t="s">
        <v>161</v>
      </c>
      <c r="H9" s="105">
        <v>500000</v>
      </c>
      <c r="I9" s="106"/>
      <c r="J9" s="359">
        <v>500000000000</v>
      </c>
      <c r="K9" s="359"/>
      <c r="L9" s="106"/>
      <c r="M9" s="258">
        <v>3390625000</v>
      </c>
      <c r="N9" s="106"/>
      <c r="O9" s="105">
        <v>1000000</v>
      </c>
      <c r="Q9" s="109">
        <v>0.379</v>
      </c>
    </row>
    <row r="10" spans="1:17" ht="30" customHeight="1">
      <c r="A10" s="397"/>
      <c r="B10" s="397"/>
      <c r="D10" s="397"/>
      <c r="F10" s="41" t="s">
        <v>168</v>
      </c>
      <c r="H10" s="105">
        <v>500000</v>
      </c>
      <c r="I10" s="107"/>
      <c r="J10" s="359">
        <v>500000000000</v>
      </c>
      <c r="K10" s="359"/>
      <c r="L10" s="107"/>
      <c r="M10" s="258">
        <v>5223287681</v>
      </c>
      <c r="N10" s="107"/>
      <c r="O10" s="105">
        <v>1000000</v>
      </c>
      <c r="Q10" s="110">
        <v>0.40899999999999997</v>
      </c>
    </row>
    <row r="11" spans="1:17" ht="30" customHeight="1">
      <c r="A11" s="397"/>
      <c r="B11" s="397"/>
      <c r="D11" s="397"/>
      <c r="F11" s="41" t="s">
        <v>286</v>
      </c>
      <c r="H11" s="105">
        <v>400000</v>
      </c>
      <c r="I11" s="107"/>
      <c r="J11" s="359">
        <v>400062500000</v>
      </c>
      <c r="K11" s="359"/>
      <c r="L11" s="303"/>
      <c r="M11" s="258">
        <v>2404628119</v>
      </c>
      <c r="N11" s="107"/>
      <c r="O11" s="105">
        <v>1000000</v>
      </c>
      <c r="Q11" s="110">
        <v>0.35499999999999998</v>
      </c>
    </row>
    <row r="12" spans="1:17" ht="30" customHeight="1">
      <c r="A12" s="397"/>
      <c r="B12" s="397"/>
      <c r="D12" s="397"/>
      <c r="F12" s="41" t="s">
        <v>312</v>
      </c>
      <c r="H12" s="105">
        <v>247264</v>
      </c>
      <c r="I12" s="107"/>
      <c r="J12" s="359">
        <v>228479332634</v>
      </c>
      <c r="K12" s="359"/>
      <c r="L12" s="303"/>
      <c r="M12" s="258">
        <v>12318272418</v>
      </c>
      <c r="N12" s="107"/>
      <c r="O12" s="105">
        <v>1000000</v>
      </c>
      <c r="Q12" s="108">
        <v>0.23</v>
      </c>
    </row>
    <row r="13" spans="1:17" ht="30" customHeight="1">
      <c r="A13" s="397"/>
      <c r="B13" s="397"/>
      <c r="D13" s="397"/>
      <c r="F13" s="41" t="s">
        <v>313</v>
      </c>
      <c r="H13" s="105">
        <v>136580</v>
      </c>
      <c r="I13" s="107"/>
      <c r="J13" s="359">
        <v>128999810000</v>
      </c>
      <c r="K13" s="359"/>
      <c r="L13" s="303"/>
      <c r="M13" s="258">
        <v>18920000000</v>
      </c>
      <c r="N13" s="107"/>
      <c r="O13" s="105">
        <v>1000000</v>
      </c>
      <c r="Q13" s="108">
        <v>0.23</v>
      </c>
    </row>
    <row r="14" spans="1:17" ht="30" customHeight="1">
      <c r="A14" s="397"/>
      <c r="B14" s="397"/>
      <c r="D14" s="397"/>
      <c r="F14" s="41" t="s">
        <v>339</v>
      </c>
      <c r="H14" s="105">
        <v>117000</v>
      </c>
      <c r="I14" s="107"/>
      <c r="J14" s="359">
        <v>108148449142</v>
      </c>
      <c r="K14" s="359"/>
      <c r="L14" s="303"/>
      <c r="M14" s="258">
        <v>1901492537</v>
      </c>
      <c r="N14" s="107"/>
      <c r="O14" s="105">
        <v>1000000</v>
      </c>
      <c r="Q14" s="108">
        <v>0.23</v>
      </c>
    </row>
  </sheetData>
  <mergeCells count="22">
    <mergeCell ref="J12:K12"/>
    <mergeCell ref="J13:K13"/>
    <mergeCell ref="J9:K9"/>
    <mergeCell ref="J7:K7"/>
    <mergeCell ref="J8:K8"/>
    <mergeCell ref="J10:K10"/>
    <mergeCell ref="J11:K11"/>
    <mergeCell ref="A7:B14"/>
    <mergeCell ref="D7:D14"/>
    <mergeCell ref="J14:K14"/>
    <mergeCell ref="A1:Q1"/>
    <mergeCell ref="A2:Q2"/>
    <mergeCell ref="A3:Q3"/>
    <mergeCell ref="M5:M6"/>
    <mergeCell ref="Q5:Q6"/>
    <mergeCell ref="A4:Q4"/>
    <mergeCell ref="O5:O6"/>
    <mergeCell ref="A5:B6"/>
    <mergeCell ref="D5:D6"/>
    <mergeCell ref="F5:F6"/>
    <mergeCell ref="H5:H6"/>
    <mergeCell ref="J5:K6"/>
  </mergeCells>
  <phoneticPr fontId="38" type="noConversion"/>
  <pageMargins left="0.39" right="0.39" top="0.39" bottom="0.39" header="0" footer="0"/>
  <pageSetup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</sheetPr>
  <dimension ref="A1:P17"/>
  <sheetViews>
    <sheetView rightToLeft="1" view="pageBreakPreview" zoomScale="120" zoomScaleNormal="100" zoomScaleSheetLayoutView="120" workbookViewId="0">
      <selection activeCell="N1" sqref="N1"/>
    </sheetView>
  </sheetViews>
  <sheetFormatPr defaultRowHeight="30" customHeight="1"/>
  <cols>
    <col min="1" max="1" width="29.85546875" style="12" customWidth="1"/>
    <col min="2" max="2" width="0.5703125" style="12" customWidth="1"/>
    <col min="3" max="3" width="12.42578125" style="12" customWidth="1"/>
    <col min="4" max="4" width="0.5703125" style="12" customWidth="1"/>
    <col min="5" max="5" width="15.5703125" style="12" customWidth="1"/>
    <col min="6" max="6" width="0.42578125" style="12" customWidth="1"/>
    <col min="7" max="7" width="13" style="12" customWidth="1"/>
    <col min="8" max="8" width="0.42578125" style="12" customWidth="1"/>
    <col min="9" max="9" width="13" style="12" customWidth="1"/>
    <col min="10" max="10" width="0.5703125" style="12" customWidth="1"/>
    <col min="11" max="11" width="17" style="12" customWidth="1"/>
    <col min="12" max="12" width="0.42578125" style="12" customWidth="1"/>
    <col min="13" max="13" width="14.85546875" style="12" bestFit="1" customWidth="1"/>
    <col min="14" max="14" width="19.5703125" style="12" customWidth="1"/>
    <col min="15" max="16384" width="9.140625" style="12"/>
  </cols>
  <sheetData>
    <row r="1" spans="1:16" ht="30" customHeight="1">
      <c r="A1" s="341" t="s">
        <v>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</row>
    <row r="2" spans="1:16" ht="30" customHeight="1">
      <c r="A2" s="341" t="s">
        <v>1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</row>
    <row r="3" spans="1:16" ht="30" customHeight="1">
      <c r="A3" s="341" t="s">
        <v>325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</row>
    <row r="4" spans="1:16" s="13" customFormat="1" ht="30" customHeight="1">
      <c r="A4" s="342" t="s">
        <v>62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</row>
    <row r="5" spans="1:16" s="13" customFormat="1" ht="30" customHeight="1">
      <c r="A5" s="342" t="s">
        <v>63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</row>
    <row r="6" spans="1:16" ht="9" customHeight="1"/>
    <row r="7" spans="1:16" ht="30" customHeight="1">
      <c r="C7" s="357" t="s">
        <v>326</v>
      </c>
      <c r="D7" s="357"/>
      <c r="E7" s="357"/>
      <c r="F7" s="357"/>
      <c r="G7" s="357"/>
      <c r="H7" s="357"/>
      <c r="I7" s="357"/>
      <c r="J7" s="357"/>
      <c r="K7" s="357"/>
      <c r="L7" s="357"/>
      <c r="M7" s="357"/>
    </row>
    <row r="8" spans="1:16" ht="42">
      <c r="A8" s="1" t="s">
        <v>64</v>
      </c>
      <c r="C8" s="17" t="s">
        <v>6</v>
      </c>
      <c r="E8" s="17" t="s">
        <v>65</v>
      </c>
      <c r="G8" s="28" t="s">
        <v>66</v>
      </c>
      <c r="I8" s="17" t="s">
        <v>67</v>
      </c>
      <c r="K8" s="28" t="s">
        <v>68</v>
      </c>
      <c r="M8" s="9" t="s">
        <v>133</v>
      </c>
    </row>
    <row r="9" spans="1:16" ht="30" customHeight="1">
      <c r="A9" s="299" t="s">
        <v>36</v>
      </c>
      <c r="B9" s="166"/>
      <c r="C9" s="24">
        <v>546171</v>
      </c>
      <c r="D9" s="23"/>
      <c r="E9" s="24">
        <v>728000</v>
      </c>
      <c r="F9" s="23"/>
      <c r="G9" s="24">
        <v>736000</v>
      </c>
      <c r="H9" s="23"/>
      <c r="I9" s="314">
        <v>1.0999999999999999E-2</v>
      </c>
      <c r="J9" s="23"/>
      <c r="K9" s="24">
        <f>C9*G9*(1-0.00018125)</f>
        <v>401908996788.59998</v>
      </c>
      <c r="L9" s="166"/>
      <c r="M9" s="10" t="s">
        <v>134</v>
      </c>
      <c r="N9" s="36"/>
    </row>
    <row r="10" spans="1:16" ht="30" customHeight="1">
      <c r="A10" s="299" t="s">
        <v>60</v>
      </c>
      <c r="B10" s="166"/>
      <c r="C10" s="24">
        <v>460891</v>
      </c>
      <c r="D10" s="23"/>
      <c r="E10" s="24">
        <v>695150</v>
      </c>
      <c r="F10" s="23"/>
      <c r="G10" s="24">
        <v>705000</v>
      </c>
      <c r="H10" s="23"/>
      <c r="I10" s="314">
        <v>1.4200000000000001E-2</v>
      </c>
      <c r="J10" s="23"/>
      <c r="K10" s="24">
        <f>C10*G10*(1-0.00018125)</f>
        <v>324869261771.90625</v>
      </c>
      <c r="L10" s="166"/>
      <c r="M10" s="10" t="s">
        <v>134</v>
      </c>
      <c r="N10" s="36"/>
    </row>
    <row r="11" spans="1:16" ht="30" customHeight="1">
      <c r="A11" s="299" t="s">
        <v>40</v>
      </c>
      <c r="B11" s="166"/>
      <c r="C11" s="24">
        <v>548413</v>
      </c>
      <c r="D11" s="23"/>
      <c r="E11" s="24">
        <v>675410</v>
      </c>
      <c r="F11" s="23"/>
      <c r="G11" s="24">
        <v>685000</v>
      </c>
      <c r="H11" s="23"/>
      <c r="I11" s="314">
        <v>1.4200000000000001E-2</v>
      </c>
      <c r="J11" s="23"/>
      <c r="K11" s="24">
        <f>C11*G11*(1-0.00018125)</f>
        <v>375594816098.46875</v>
      </c>
      <c r="L11" s="166"/>
      <c r="M11" s="10" t="s">
        <v>134</v>
      </c>
      <c r="N11" s="36"/>
    </row>
    <row r="12" spans="1:16" ht="30" customHeight="1">
      <c r="A12" s="299" t="s">
        <v>264</v>
      </c>
      <c r="B12" s="166"/>
      <c r="C12" s="24">
        <v>600000</v>
      </c>
      <c r="D12" s="23"/>
      <c r="E12" s="24">
        <v>950000</v>
      </c>
      <c r="F12" s="23"/>
      <c r="G12" s="24">
        <v>974759</v>
      </c>
      <c r="H12" s="23"/>
      <c r="I12" s="314">
        <v>2.6100000000000002E-2</v>
      </c>
      <c r="J12" s="23"/>
      <c r="K12" s="24">
        <f>C12*G12*(1-0.00018125)</f>
        <v>584749394958.75</v>
      </c>
      <c r="L12" s="166"/>
      <c r="M12" s="10" t="s">
        <v>134</v>
      </c>
      <c r="N12" s="36"/>
    </row>
    <row r="13" spans="1:16" ht="30" customHeight="1">
      <c r="A13" s="299" t="s">
        <v>306</v>
      </c>
      <c r="B13" s="166"/>
      <c r="C13" s="24">
        <v>247264</v>
      </c>
      <c r="D13" s="23"/>
      <c r="E13" s="24">
        <v>812990</v>
      </c>
      <c r="F13" s="23"/>
      <c r="G13" s="24">
        <v>828000</v>
      </c>
      <c r="H13" s="23"/>
      <c r="I13" s="314">
        <v>1.8499999999999999E-2</v>
      </c>
      <c r="J13" s="23"/>
      <c r="K13" s="24">
        <f t="shared" ref="K13" si="0">C13*G13*(1-0.00018125)</f>
        <v>204697483855.19998</v>
      </c>
      <c r="L13" s="166"/>
      <c r="M13" s="10" t="s">
        <v>134</v>
      </c>
      <c r="N13" s="36"/>
    </row>
    <row r="14" spans="1:16" ht="30" customHeight="1">
      <c r="A14" s="299" t="s">
        <v>307</v>
      </c>
      <c r="B14" s="166"/>
      <c r="C14" s="24">
        <v>136580</v>
      </c>
      <c r="D14" s="23"/>
      <c r="E14" s="24">
        <v>828500</v>
      </c>
      <c r="F14" s="23"/>
      <c r="G14" s="24">
        <v>851000</v>
      </c>
      <c r="H14" s="23"/>
      <c r="I14" s="314">
        <v>2.7199999999999998E-2</v>
      </c>
      <c r="J14" s="23"/>
      <c r="K14" s="24">
        <f>C14*G14*(1-0.00018125)</f>
        <v>116208513388.625</v>
      </c>
      <c r="L14" s="166"/>
      <c r="M14" s="10" t="s">
        <v>134</v>
      </c>
      <c r="N14" s="36"/>
    </row>
    <row r="15" spans="1:16" ht="30" customHeight="1" thickBot="1">
      <c r="A15" s="11" t="s">
        <v>12</v>
      </c>
      <c r="B15" s="166"/>
      <c r="C15" s="301">
        <f>SUM(C9:C14)</f>
        <v>2539319</v>
      </c>
      <c r="D15" s="23"/>
      <c r="E15" s="24"/>
      <c r="F15" s="23"/>
      <c r="G15" s="24"/>
      <c r="H15" s="23"/>
      <c r="I15" s="300"/>
      <c r="J15" s="23"/>
      <c r="K15" s="301">
        <f>SUM(K9:K14)</f>
        <v>2008028466861.55</v>
      </c>
      <c r="L15" s="166"/>
      <c r="M15" s="10"/>
      <c r="N15" s="36"/>
    </row>
    <row r="16" spans="1:16" ht="30" customHeight="1" thickTop="1">
      <c r="A16" s="1"/>
      <c r="B16" s="166"/>
      <c r="C16" s="24"/>
      <c r="D16" s="23"/>
      <c r="E16" s="24"/>
      <c r="F16" s="23"/>
      <c r="G16" s="24"/>
      <c r="H16" s="23"/>
      <c r="I16" s="300"/>
      <c r="J16" s="23"/>
      <c r="K16" s="24"/>
      <c r="L16" s="166"/>
      <c r="M16" s="10"/>
      <c r="N16" s="36"/>
      <c r="P16" s="98"/>
    </row>
    <row r="17" spans="16:16" ht="30" customHeight="1">
      <c r="P17" s="30"/>
    </row>
  </sheetData>
  <mergeCells count="6">
    <mergeCell ref="A1:M1"/>
    <mergeCell ref="C7:M7"/>
    <mergeCell ref="A5:M5"/>
    <mergeCell ref="A4:M4"/>
    <mergeCell ref="A2:M2"/>
    <mergeCell ref="A3:M3"/>
  </mergeCells>
  <pageMargins left="0.39" right="0.39" top="0.39" bottom="0.39" header="0" footer="0"/>
  <pageSetup scale="8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  <pageSetUpPr fitToPage="1"/>
  </sheetPr>
  <dimension ref="A1:AV11"/>
  <sheetViews>
    <sheetView rightToLeft="1" view="pageBreakPreview" zoomScaleNormal="100" zoomScaleSheetLayoutView="100" workbookViewId="0">
      <selection activeCell="AV1" sqref="AV1"/>
    </sheetView>
  </sheetViews>
  <sheetFormatPr defaultRowHeight="30" customHeight="1"/>
  <cols>
    <col min="1" max="1" width="32.42578125" style="12" customWidth="1"/>
    <col min="2" max="2" width="13" style="12" customWidth="1"/>
    <col min="3" max="3" width="1.28515625" style="12" customWidth="1"/>
    <col min="4" max="4" width="13" style="12" customWidth="1"/>
    <col min="5" max="5" width="1.28515625" style="12" customWidth="1"/>
    <col min="6" max="6" width="6.42578125" style="12" customWidth="1"/>
    <col min="7" max="7" width="1.28515625" style="12" customWidth="1"/>
    <col min="8" max="8" width="5.140625" style="12" customWidth="1"/>
    <col min="9" max="9" width="1.28515625" style="12" customWidth="1"/>
    <col min="10" max="10" width="9.140625" style="12" customWidth="1"/>
    <col min="11" max="11" width="1.28515625" style="12" customWidth="1"/>
    <col min="12" max="12" width="2.5703125" style="12" customWidth="1"/>
    <col min="13" max="13" width="1.28515625" style="12" customWidth="1"/>
    <col min="14" max="14" width="9.140625" style="12" customWidth="1"/>
    <col min="15" max="15" width="1.28515625" style="12" customWidth="1"/>
    <col min="16" max="16" width="2.5703125" style="12" customWidth="1"/>
    <col min="17" max="19" width="1.28515625" style="12" customWidth="1"/>
    <col min="20" max="20" width="6.42578125" style="12" customWidth="1"/>
    <col min="21" max="21" width="1.28515625" style="12" customWidth="1"/>
    <col min="22" max="22" width="2.5703125" style="12" customWidth="1"/>
    <col min="23" max="25" width="1.28515625" style="12" customWidth="1"/>
    <col min="26" max="26" width="6.42578125" style="12" customWidth="1"/>
    <col min="27" max="27" width="1.28515625" style="12" customWidth="1"/>
    <col min="28" max="28" width="2.5703125" style="12" customWidth="1"/>
    <col min="29" max="31" width="1.28515625" style="12" customWidth="1"/>
    <col min="32" max="32" width="9.140625" style="12" customWidth="1"/>
    <col min="33" max="33" width="1.28515625" style="12" customWidth="1"/>
    <col min="34" max="34" width="2.5703125" style="12" customWidth="1"/>
    <col min="35" max="35" width="1.28515625" style="12" customWidth="1"/>
    <col min="36" max="36" width="9.140625" style="12" customWidth="1"/>
    <col min="37" max="37" width="1.28515625" style="12" customWidth="1"/>
    <col min="38" max="38" width="2.5703125" style="12" customWidth="1"/>
    <col min="39" max="39" width="1.28515625" style="12" customWidth="1"/>
    <col min="40" max="40" width="9.140625" style="12" customWidth="1"/>
    <col min="41" max="41" width="1.28515625" style="12" customWidth="1"/>
    <col min="42" max="42" width="2.5703125" style="12" customWidth="1"/>
    <col min="43" max="43" width="1.28515625" style="12" customWidth="1"/>
    <col min="44" max="44" width="11.7109375" style="12" customWidth="1"/>
    <col min="45" max="46" width="1.28515625" style="12" customWidth="1"/>
    <col min="47" max="47" width="13" style="12" customWidth="1"/>
    <col min="48" max="48" width="7.7109375" style="12" customWidth="1"/>
    <col min="49" max="49" width="0.28515625" style="12" customWidth="1"/>
    <col min="50" max="16384" width="9.140625" style="12"/>
  </cols>
  <sheetData>
    <row r="1" spans="1:48" ht="30" customHeight="1">
      <c r="A1" s="341" t="s">
        <v>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341"/>
      <c r="AL1" s="341"/>
      <c r="AM1" s="341"/>
      <c r="AN1" s="341"/>
      <c r="AO1" s="341"/>
      <c r="AP1" s="341"/>
      <c r="AQ1" s="341"/>
      <c r="AR1" s="341"/>
      <c r="AS1" s="341"/>
      <c r="AT1" s="341"/>
      <c r="AU1" s="341"/>
      <c r="AV1" s="18"/>
    </row>
    <row r="2" spans="1:48" ht="30" customHeight="1">
      <c r="A2" s="341" t="s">
        <v>1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  <c r="AH2" s="341"/>
      <c r="AI2" s="341"/>
      <c r="AJ2" s="341"/>
      <c r="AK2" s="341"/>
      <c r="AL2" s="341"/>
      <c r="AM2" s="341"/>
      <c r="AN2" s="341"/>
      <c r="AO2" s="341"/>
      <c r="AP2" s="341"/>
      <c r="AQ2" s="341"/>
      <c r="AR2" s="341"/>
      <c r="AS2" s="341"/>
      <c r="AT2" s="341"/>
      <c r="AU2" s="341"/>
      <c r="AV2" s="18"/>
    </row>
    <row r="3" spans="1:48" ht="30" customHeight="1">
      <c r="A3" s="341" t="s">
        <v>325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  <c r="AH3" s="341"/>
      <c r="AI3" s="341"/>
      <c r="AJ3" s="341"/>
      <c r="AK3" s="341"/>
      <c r="AL3" s="341"/>
      <c r="AM3" s="341"/>
      <c r="AN3" s="341"/>
      <c r="AO3" s="341"/>
      <c r="AP3" s="341"/>
      <c r="AQ3" s="341"/>
      <c r="AR3" s="341"/>
      <c r="AS3" s="341"/>
      <c r="AT3" s="341"/>
      <c r="AU3" s="341"/>
      <c r="AV3" s="18"/>
    </row>
    <row r="4" spans="1:48" s="13" customFormat="1" ht="30" customHeight="1">
      <c r="A4" s="342" t="s">
        <v>169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  <c r="AH4" s="342"/>
      <c r="AI4" s="342"/>
      <c r="AJ4" s="342"/>
      <c r="AK4" s="342"/>
      <c r="AL4" s="342"/>
      <c r="AM4" s="342"/>
      <c r="AN4" s="342"/>
      <c r="AO4" s="342"/>
      <c r="AP4" s="342"/>
      <c r="AQ4" s="342"/>
      <c r="AR4" s="342"/>
      <c r="AS4" s="342"/>
      <c r="AT4" s="342"/>
      <c r="AU4" s="342"/>
      <c r="AV4" s="342"/>
    </row>
    <row r="5" spans="1:48" ht="30" customHeight="1">
      <c r="H5" s="338" t="s">
        <v>302</v>
      </c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  <c r="AB5" s="338" t="s">
        <v>326</v>
      </c>
      <c r="AC5" s="338"/>
      <c r="AD5" s="338"/>
      <c r="AE5" s="338"/>
      <c r="AF5" s="338"/>
      <c r="AG5" s="338"/>
      <c r="AH5" s="338"/>
      <c r="AI5" s="338"/>
      <c r="AJ5" s="338"/>
      <c r="AK5" s="338"/>
      <c r="AL5" s="338"/>
      <c r="AM5" s="338"/>
      <c r="AN5" s="338"/>
      <c r="AO5" s="338"/>
      <c r="AP5" s="338"/>
      <c r="AQ5" s="338"/>
      <c r="AR5" s="338"/>
    </row>
    <row r="6" spans="1:48" ht="36.75" customHeight="1">
      <c r="A6" s="338" t="s">
        <v>13</v>
      </c>
      <c r="B6" s="338"/>
      <c r="C6" s="338"/>
      <c r="D6" s="338"/>
      <c r="E6" s="338"/>
      <c r="F6" s="338"/>
      <c r="H6" s="338" t="s">
        <v>14</v>
      </c>
      <c r="I6" s="338"/>
      <c r="J6" s="338"/>
      <c r="L6" s="338" t="s">
        <v>15</v>
      </c>
      <c r="M6" s="338"/>
      <c r="N6" s="338"/>
      <c r="P6" s="338" t="s">
        <v>16</v>
      </c>
      <c r="Q6" s="338"/>
      <c r="R6" s="338"/>
      <c r="S6" s="338"/>
      <c r="T6" s="338"/>
      <c r="V6" s="338" t="s">
        <v>17</v>
      </c>
      <c r="W6" s="338"/>
      <c r="X6" s="338"/>
      <c r="Y6" s="338"/>
      <c r="Z6" s="338"/>
      <c r="AB6" s="338" t="s">
        <v>14</v>
      </c>
      <c r="AC6" s="338"/>
      <c r="AD6" s="338"/>
      <c r="AE6" s="338"/>
      <c r="AF6" s="338"/>
      <c r="AH6" s="338" t="s">
        <v>15</v>
      </c>
      <c r="AI6" s="338"/>
      <c r="AJ6" s="338"/>
      <c r="AL6" s="338" t="s">
        <v>16</v>
      </c>
      <c r="AM6" s="338"/>
      <c r="AN6" s="338"/>
      <c r="AP6" s="338" t="s">
        <v>17</v>
      </c>
      <c r="AQ6" s="338"/>
      <c r="AR6" s="338"/>
    </row>
    <row r="7" spans="1:48" ht="38.25" customHeight="1">
      <c r="A7" s="362"/>
      <c r="B7" s="362"/>
      <c r="C7" s="362"/>
      <c r="D7" s="362"/>
      <c r="E7" s="362"/>
      <c r="F7" s="362"/>
      <c r="H7" s="361"/>
      <c r="I7" s="361"/>
      <c r="J7" s="361"/>
      <c r="K7" s="14"/>
      <c r="L7" s="361"/>
      <c r="M7" s="361"/>
      <c r="N7" s="361"/>
      <c r="O7" s="14"/>
      <c r="P7" s="362"/>
      <c r="Q7" s="362"/>
      <c r="R7" s="362"/>
      <c r="S7" s="362"/>
      <c r="T7" s="362"/>
      <c r="U7" s="14"/>
      <c r="V7" s="363"/>
      <c r="W7" s="363"/>
      <c r="X7" s="363"/>
      <c r="Y7" s="363"/>
      <c r="Z7" s="363"/>
      <c r="AA7" s="14"/>
      <c r="AB7" s="361"/>
      <c r="AC7" s="361"/>
      <c r="AD7" s="361"/>
      <c r="AE7" s="361"/>
      <c r="AF7" s="361"/>
      <c r="AG7" s="14"/>
      <c r="AH7" s="361"/>
      <c r="AI7" s="361"/>
      <c r="AJ7" s="361"/>
      <c r="AK7" s="14"/>
      <c r="AL7" s="362"/>
      <c r="AM7" s="362"/>
      <c r="AN7" s="362"/>
      <c r="AO7" s="14"/>
      <c r="AP7" s="363"/>
      <c r="AQ7" s="363"/>
      <c r="AR7" s="363"/>
    </row>
    <row r="8" spans="1:48" s="13" customFormat="1" ht="30" customHeight="1">
      <c r="A8" s="364" t="s">
        <v>18</v>
      </c>
      <c r="B8" s="364"/>
      <c r="C8" s="364"/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  <c r="O8" s="364"/>
      <c r="P8" s="364"/>
      <c r="Q8" s="364"/>
      <c r="R8" s="364"/>
      <c r="S8" s="364"/>
      <c r="T8" s="364"/>
      <c r="U8" s="364"/>
      <c r="V8" s="364"/>
      <c r="W8" s="364"/>
      <c r="X8" s="364"/>
      <c r="Y8" s="364"/>
      <c r="Z8" s="364"/>
      <c r="AA8" s="364"/>
      <c r="AB8" s="364"/>
      <c r="AC8" s="364"/>
      <c r="AD8" s="364"/>
      <c r="AE8" s="364"/>
      <c r="AF8" s="364"/>
      <c r="AG8" s="364"/>
      <c r="AH8" s="364"/>
      <c r="AI8" s="364"/>
      <c r="AJ8" s="364"/>
      <c r="AK8" s="364"/>
      <c r="AL8" s="364"/>
      <c r="AM8" s="364"/>
      <c r="AN8" s="364"/>
      <c r="AO8" s="364"/>
      <c r="AP8" s="364"/>
      <c r="AQ8" s="364"/>
      <c r="AR8" s="364"/>
      <c r="AS8" s="364"/>
      <c r="AT8" s="364"/>
      <c r="AU8" s="364"/>
      <c r="AV8" s="364"/>
    </row>
    <row r="9" spans="1:48" ht="30" customHeight="1">
      <c r="B9" s="338" t="s">
        <v>302</v>
      </c>
      <c r="C9" s="338"/>
      <c r="D9" s="338"/>
      <c r="E9" s="338"/>
      <c r="F9" s="338"/>
      <c r="G9" s="338"/>
      <c r="H9" s="338"/>
      <c r="I9" s="338"/>
      <c r="J9" s="338"/>
      <c r="K9" s="338"/>
      <c r="L9" s="338"/>
      <c r="M9" s="338"/>
      <c r="N9" s="338"/>
      <c r="O9" s="338"/>
      <c r="P9" s="338"/>
      <c r="Q9" s="338"/>
      <c r="R9" s="338"/>
      <c r="S9" s="338"/>
      <c r="T9" s="338"/>
      <c r="U9" s="338"/>
      <c r="V9" s="338"/>
      <c r="X9" s="338" t="s">
        <v>326</v>
      </c>
      <c r="Y9" s="338"/>
      <c r="Z9" s="338"/>
      <c r="AA9" s="338"/>
      <c r="AB9" s="338"/>
      <c r="AC9" s="338"/>
      <c r="AD9" s="338"/>
      <c r="AE9" s="338"/>
      <c r="AF9" s="338"/>
      <c r="AG9" s="338"/>
      <c r="AH9" s="338"/>
      <c r="AI9" s="338"/>
      <c r="AJ9" s="338"/>
      <c r="AK9" s="338"/>
      <c r="AL9" s="338"/>
      <c r="AM9" s="338"/>
      <c r="AN9" s="338"/>
      <c r="AO9" s="338"/>
      <c r="AP9" s="338"/>
      <c r="AQ9" s="338"/>
      <c r="AR9" s="338"/>
      <c r="AS9" s="338"/>
      <c r="AT9" s="338"/>
      <c r="AU9" s="338"/>
    </row>
    <row r="10" spans="1:48" ht="42" customHeight="1">
      <c r="A10" s="1" t="s">
        <v>13</v>
      </c>
      <c r="B10" s="2" t="s">
        <v>19</v>
      </c>
      <c r="C10" s="26"/>
      <c r="D10" s="2" t="s">
        <v>20</v>
      </c>
      <c r="E10" s="26"/>
      <c r="F10" s="365" t="s">
        <v>21</v>
      </c>
      <c r="G10" s="365"/>
      <c r="H10" s="365"/>
      <c r="I10" s="26"/>
      <c r="J10" s="337" t="s">
        <v>22</v>
      </c>
      <c r="K10" s="337"/>
      <c r="L10" s="337"/>
      <c r="M10" s="26"/>
      <c r="N10" s="337" t="s">
        <v>15</v>
      </c>
      <c r="O10" s="337"/>
      <c r="P10" s="337"/>
      <c r="Q10" s="26"/>
      <c r="R10" s="337" t="s">
        <v>16</v>
      </c>
      <c r="S10" s="337"/>
      <c r="T10" s="337"/>
      <c r="U10" s="337"/>
      <c r="V10" s="337"/>
      <c r="X10" s="337" t="s">
        <v>19</v>
      </c>
      <c r="Y10" s="337"/>
      <c r="Z10" s="337"/>
      <c r="AA10" s="337"/>
      <c r="AB10" s="337"/>
      <c r="AC10" s="26"/>
      <c r="AD10" s="337" t="s">
        <v>20</v>
      </c>
      <c r="AE10" s="337"/>
      <c r="AF10" s="337"/>
      <c r="AG10" s="337"/>
      <c r="AH10" s="337"/>
      <c r="AI10" s="26"/>
      <c r="AJ10" s="365" t="s">
        <v>21</v>
      </c>
      <c r="AK10" s="365"/>
      <c r="AL10" s="365"/>
      <c r="AM10" s="26"/>
      <c r="AN10" s="337" t="s">
        <v>22</v>
      </c>
      <c r="AO10" s="337"/>
      <c r="AP10" s="337"/>
      <c r="AQ10" s="26"/>
      <c r="AR10" s="337" t="s">
        <v>15</v>
      </c>
      <c r="AS10" s="337"/>
      <c r="AT10" s="26"/>
      <c r="AU10" s="2" t="s">
        <v>16</v>
      </c>
    </row>
    <row r="11" spans="1:48" ht="37.5" customHeight="1">
      <c r="A11" s="8"/>
      <c r="B11" s="8"/>
      <c r="C11" s="14"/>
      <c r="D11" s="8"/>
      <c r="E11" s="14"/>
      <c r="F11" s="362" t="s">
        <v>23</v>
      </c>
      <c r="G11" s="362"/>
      <c r="H11" s="362"/>
      <c r="I11" s="14"/>
      <c r="J11" s="361"/>
      <c r="K11" s="361"/>
      <c r="L11" s="361"/>
      <c r="M11" s="14"/>
      <c r="N11" s="361"/>
      <c r="O11" s="361"/>
      <c r="P11" s="361"/>
      <c r="Q11" s="14"/>
      <c r="R11" s="362"/>
      <c r="S11" s="362"/>
      <c r="T11" s="362"/>
      <c r="U11" s="362"/>
      <c r="V11" s="362"/>
      <c r="W11" s="14"/>
      <c r="X11" s="362"/>
      <c r="Y11" s="362"/>
      <c r="Z11" s="362"/>
      <c r="AA11" s="362"/>
      <c r="AB11" s="362"/>
      <c r="AC11" s="14"/>
      <c r="AD11" s="362"/>
      <c r="AE11" s="362"/>
      <c r="AF11" s="362"/>
      <c r="AG11" s="362"/>
      <c r="AH11" s="362"/>
      <c r="AI11" s="14"/>
      <c r="AJ11" s="362"/>
      <c r="AK11" s="362"/>
      <c r="AL11" s="362"/>
      <c r="AM11" s="14"/>
      <c r="AN11" s="361"/>
      <c r="AO11" s="361"/>
      <c r="AP11" s="361"/>
      <c r="AQ11" s="14"/>
      <c r="AR11" s="361"/>
      <c r="AS11" s="361"/>
      <c r="AT11" s="14"/>
      <c r="AU11" s="8"/>
    </row>
  </sheetData>
  <mergeCells count="48">
    <mergeCell ref="AD11:AH11"/>
    <mergeCell ref="AJ11:AL11"/>
    <mergeCell ref="AN11:AP11"/>
    <mergeCell ref="AR11:AS11"/>
    <mergeCell ref="F11:H11"/>
    <mergeCell ref="J11:L11"/>
    <mergeCell ref="N11:P11"/>
    <mergeCell ref="R11:V11"/>
    <mergeCell ref="X11:AB11"/>
    <mergeCell ref="A8:AV8"/>
    <mergeCell ref="B9:V9"/>
    <mergeCell ref="X9:AU9"/>
    <mergeCell ref="F10:H10"/>
    <mergeCell ref="J10:L10"/>
    <mergeCell ref="N10:P10"/>
    <mergeCell ref="R10:V10"/>
    <mergeCell ref="X10:AB10"/>
    <mergeCell ref="AD10:AH10"/>
    <mergeCell ref="AJ10:AL10"/>
    <mergeCell ref="AN10:AP10"/>
    <mergeCell ref="AR10:AS10"/>
    <mergeCell ref="A1:AU1"/>
    <mergeCell ref="A2:AU2"/>
    <mergeCell ref="A3:AU3"/>
    <mergeCell ref="AB7:AF7"/>
    <mergeCell ref="AH7:AJ7"/>
    <mergeCell ref="AL7:AN7"/>
    <mergeCell ref="AP7:AR7"/>
    <mergeCell ref="A6:F6"/>
    <mergeCell ref="H6:J6"/>
    <mergeCell ref="L6:N6"/>
    <mergeCell ref="A7:F7"/>
    <mergeCell ref="H7:J7"/>
    <mergeCell ref="V7:Z7"/>
    <mergeCell ref="P6:T6"/>
    <mergeCell ref="A4:M4"/>
    <mergeCell ref="N4:Z4"/>
    <mergeCell ref="AA4:AM4"/>
    <mergeCell ref="AN4:AV4"/>
    <mergeCell ref="V6:Z6"/>
    <mergeCell ref="AB6:AF6"/>
    <mergeCell ref="AH6:AJ6"/>
    <mergeCell ref="L7:N7"/>
    <mergeCell ref="P7:T7"/>
    <mergeCell ref="AL6:AN6"/>
    <mergeCell ref="AP6:AR6"/>
    <mergeCell ref="H5:Z5"/>
    <mergeCell ref="AB5:AR5"/>
  </mergeCells>
  <pageMargins left="0.39" right="0.39" top="0.39" bottom="0.39" header="0" footer="0"/>
  <pageSetup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249977111117893"/>
    <pageSetUpPr fitToPage="1"/>
  </sheetPr>
  <dimension ref="A1:AH24"/>
  <sheetViews>
    <sheetView rightToLeft="1" view="pageBreakPreview" zoomScaleNormal="100" zoomScaleSheetLayoutView="100" workbookViewId="0">
      <selection activeCell="AD1" sqref="AD1"/>
    </sheetView>
  </sheetViews>
  <sheetFormatPr defaultRowHeight="30" customHeight="1"/>
  <cols>
    <col min="1" max="1" width="5.140625" style="12" customWidth="1"/>
    <col min="2" max="2" width="27.140625" style="12" customWidth="1"/>
    <col min="3" max="3" width="0.7109375" style="12" customWidth="1"/>
    <col min="4" max="4" width="2.5703125" style="54" customWidth="1"/>
    <col min="5" max="5" width="10.42578125" style="54" customWidth="1"/>
    <col min="6" max="6" width="0.7109375" style="12" customWidth="1"/>
    <col min="7" max="7" width="19.42578125" style="12" customWidth="1"/>
    <col min="8" max="8" width="0.5703125" style="12" customWidth="1"/>
    <col min="9" max="9" width="18.42578125" style="12" bestFit="1" customWidth="1"/>
    <col min="10" max="10" width="0.5703125" style="12" customWidth="1"/>
    <col min="11" max="11" width="13" style="12" customWidth="1"/>
    <col min="12" max="12" width="0.5703125" style="12" customWidth="1"/>
    <col min="13" max="13" width="18.42578125" style="12" bestFit="1" customWidth="1"/>
    <col min="14" max="14" width="0.28515625" style="12" customWidth="1"/>
    <col min="15" max="15" width="16.28515625" style="12" bestFit="1" customWidth="1"/>
    <col min="16" max="16" width="0.42578125" style="12" customWidth="1"/>
    <col min="17" max="17" width="17.7109375" style="12" bestFit="1" customWidth="1"/>
    <col min="18" max="18" width="0.5703125" style="12" customWidth="1"/>
    <col min="19" max="19" width="12.7109375" style="12" customWidth="1"/>
    <col min="20" max="20" width="0.7109375" style="12" customWidth="1"/>
    <col min="21" max="21" width="14.140625" style="54" customWidth="1"/>
    <col min="22" max="22" width="0.5703125" style="54" customWidth="1"/>
    <col min="23" max="23" width="20.42578125" style="54" bestFit="1" customWidth="1"/>
    <col min="24" max="24" width="0.7109375" style="54" customWidth="1"/>
    <col min="25" max="25" width="19" style="54" bestFit="1" customWidth="1"/>
    <col min="26" max="26" width="0.7109375" style="54" customWidth="1"/>
    <col min="27" max="27" width="14.140625" style="54" customWidth="1"/>
    <col min="28" max="28" width="0.28515625" style="12" customWidth="1"/>
    <col min="29" max="29" width="20.7109375" style="12" hidden="1" customWidth="1"/>
    <col min="30" max="30" width="20.5703125" style="30" bestFit="1" customWidth="1"/>
    <col min="31" max="32" width="18.7109375" style="98" bestFit="1" customWidth="1"/>
    <col min="33" max="33" width="9.5703125" style="98" bestFit="1" customWidth="1"/>
    <col min="34" max="16384" width="9.140625" style="12"/>
  </cols>
  <sheetData>
    <row r="1" spans="1:34" ht="30" customHeight="1">
      <c r="A1" s="341" t="s">
        <v>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</row>
    <row r="2" spans="1:34" ht="30" customHeight="1">
      <c r="A2" s="341" t="s">
        <v>1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</row>
    <row r="3" spans="1:34" ht="30" customHeight="1">
      <c r="A3" s="341" t="s">
        <v>325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</row>
    <row r="4" spans="1:34" s="13" customFormat="1" ht="30" customHeight="1">
      <c r="A4" s="342" t="s">
        <v>144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D4" s="44"/>
      <c r="AE4" s="117"/>
      <c r="AF4" s="117"/>
      <c r="AG4" s="117"/>
    </row>
    <row r="5" spans="1:34" ht="30" customHeight="1">
      <c r="D5" s="119"/>
      <c r="E5" s="338" t="s">
        <v>302</v>
      </c>
      <c r="F5" s="338"/>
      <c r="G5" s="338"/>
      <c r="H5" s="338"/>
      <c r="I5" s="338"/>
      <c r="K5" s="368" t="s">
        <v>2</v>
      </c>
      <c r="L5" s="368"/>
      <c r="M5" s="368"/>
      <c r="N5" s="368"/>
      <c r="O5" s="368"/>
      <c r="P5" s="368"/>
      <c r="Q5" s="368"/>
      <c r="S5" s="338" t="s">
        <v>326</v>
      </c>
      <c r="T5" s="338"/>
      <c r="U5" s="338"/>
      <c r="V5" s="338"/>
      <c r="W5" s="338"/>
      <c r="X5" s="338"/>
      <c r="Y5" s="338"/>
      <c r="Z5" s="338"/>
      <c r="AA5" s="338"/>
    </row>
    <row r="6" spans="1:34" ht="30" customHeight="1">
      <c r="D6" s="341" t="s">
        <v>27</v>
      </c>
      <c r="E6" s="341"/>
      <c r="F6" s="26"/>
      <c r="G6" s="335" t="s">
        <v>7</v>
      </c>
      <c r="H6" s="26"/>
      <c r="I6" s="335" t="s">
        <v>8</v>
      </c>
      <c r="K6" s="337" t="s">
        <v>24</v>
      </c>
      <c r="L6" s="337"/>
      <c r="M6" s="337"/>
      <c r="N6" s="26"/>
      <c r="O6" s="337" t="s">
        <v>25</v>
      </c>
      <c r="P6" s="337"/>
      <c r="Q6" s="337"/>
      <c r="S6" s="335" t="s">
        <v>6</v>
      </c>
      <c r="T6" s="26"/>
      <c r="U6" s="339" t="s">
        <v>164</v>
      </c>
      <c r="V6" s="79"/>
      <c r="W6" s="343" t="s">
        <v>7</v>
      </c>
      <c r="X6" s="79"/>
      <c r="Y6" s="343" t="s">
        <v>8</v>
      </c>
      <c r="Z6" s="79"/>
      <c r="AA6" s="339" t="s">
        <v>11</v>
      </c>
    </row>
    <row r="7" spans="1:34" ht="30" customHeight="1">
      <c r="A7" s="338" t="s">
        <v>26</v>
      </c>
      <c r="B7" s="338"/>
      <c r="D7" s="341"/>
      <c r="E7" s="341"/>
      <c r="G7" s="336"/>
      <c r="I7" s="336"/>
      <c r="K7" s="2" t="s">
        <v>6</v>
      </c>
      <c r="L7" s="26"/>
      <c r="M7" s="2" t="s">
        <v>7</v>
      </c>
      <c r="O7" s="2" t="s">
        <v>6</v>
      </c>
      <c r="P7" s="26"/>
      <c r="Q7" s="2" t="s">
        <v>9</v>
      </c>
      <c r="S7" s="336"/>
      <c r="U7" s="340"/>
      <c r="W7" s="344"/>
      <c r="Y7" s="344"/>
      <c r="AA7" s="340"/>
    </row>
    <row r="8" spans="1:34" ht="30" customHeight="1">
      <c r="A8" s="366" t="s">
        <v>202</v>
      </c>
      <c r="B8" s="366"/>
      <c r="C8" s="166"/>
      <c r="D8" s="367">
        <v>4945156</v>
      </c>
      <c r="E8" s="367"/>
      <c r="F8" s="172"/>
      <c r="G8" s="173">
        <v>55824132581</v>
      </c>
      <c r="H8" s="172"/>
      <c r="I8" s="173">
        <v>47851779780.797997</v>
      </c>
      <c r="J8" s="172"/>
      <c r="K8" s="173">
        <v>0</v>
      </c>
      <c r="L8" s="172"/>
      <c r="M8" s="173">
        <v>0</v>
      </c>
      <c r="N8" s="172"/>
      <c r="O8" s="173">
        <v>0</v>
      </c>
      <c r="P8" s="172"/>
      <c r="Q8" s="173">
        <v>0</v>
      </c>
      <c r="R8" s="172"/>
      <c r="S8" s="173">
        <f t="shared" ref="S8:S21" si="0">D8+K8-O8</f>
        <v>4945156</v>
      </c>
      <c r="T8" s="172"/>
      <c r="U8" s="24">
        <v>10369</v>
      </c>
      <c r="V8" s="172"/>
      <c r="W8" s="173">
        <v>55824132581</v>
      </c>
      <c r="X8" s="172"/>
      <c r="Y8" s="173">
        <v>51215431930.9552</v>
      </c>
      <c r="Z8" s="172"/>
      <c r="AA8" s="175">
        <f t="shared" ref="AA8:AA21" si="1">Y8/13783113345056</f>
        <v>3.7158101111695613E-3</v>
      </c>
      <c r="AE8" s="176"/>
      <c r="AF8" s="176"/>
      <c r="AG8" s="176"/>
      <c r="AH8" s="177"/>
    </row>
    <row r="9" spans="1:34" ht="30" customHeight="1">
      <c r="A9" s="366" t="s">
        <v>215</v>
      </c>
      <c r="B9" s="366"/>
      <c r="C9" s="166"/>
      <c r="D9" s="367">
        <v>8813094</v>
      </c>
      <c r="E9" s="367"/>
      <c r="F9" s="172"/>
      <c r="G9" s="173">
        <v>87077206428</v>
      </c>
      <c r="H9" s="172"/>
      <c r="I9" s="173">
        <v>87586153086.206299</v>
      </c>
      <c r="J9" s="172"/>
      <c r="K9" s="173">
        <v>0</v>
      </c>
      <c r="L9" s="172"/>
      <c r="M9" s="173">
        <v>0</v>
      </c>
      <c r="N9" s="172"/>
      <c r="O9" s="173">
        <v>0</v>
      </c>
      <c r="P9" s="172"/>
      <c r="Q9" s="173">
        <v>0</v>
      </c>
      <c r="R9" s="172"/>
      <c r="S9" s="173">
        <f t="shared" si="0"/>
        <v>8813094</v>
      </c>
      <c r="T9" s="172"/>
      <c r="U9" s="24">
        <v>9814</v>
      </c>
      <c r="V9" s="172"/>
      <c r="W9" s="173">
        <v>87077206428</v>
      </c>
      <c r="X9" s="172"/>
      <c r="Y9" s="173">
        <v>86388995616.887299</v>
      </c>
      <c r="Z9" s="172"/>
      <c r="AA9" s="175">
        <f t="shared" si="1"/>
        <v>6.2677417978192146E-3</v>
      </c>
      <c r="AE9" s="176"/>
      <c r="AF9" s="176"/>
      <c r="AG9" s="176"/>
      <c r="AH9" s="177"/>
    </row>
    <row r="10" spans="1:34" ht="30" customHeight="1">
      <c r="A10" s="366" t="s">
        <v>203</v>
      </c>
      <c r="B10" s="366"/>
      <c r="C10" s="166"/>
      <c r="D10" s="367">
        <v>740000</v>
      </c>
      <c r="E10" s="367"/>
      <c r="F10" s="24"/>
      <c r="G10" s="173">
        <v>10023814152</v>
      </c>
      <c r="H10" s="173"/>
      <c r="I10" s="173">
        <v>11781592725</v>
      </c>
      <c r="J10" s="173"/>
      <c r="K10" s="173">
        <v>0</v>
      </c>
      <c r="L10" s="172"/>
      <c r="M10" s="173">
        <v>0</v>
      </c>
      <c r="N10" s="172"/>
      <c r="O10" s="173">
        <v>0</v>
      </c>
      <c r="P10" s="172"/>
      <c r="Q10" s="173">
        <v>0</v>
      </c>
      <c r="R10" s="172"/>
      <c r="S10" s="173">
        <f t="shared" si="0"/>
        <v>740000</v>
      </c>
      <c r="T10" s="172"/>
      <c r="U10" s="24">
        <v>16240</v>
      </c>
      <c r="V10" s="172"/>
      <c r="W10" s="173">
        <v>10023814152</v>
      </c>
      <c r="X10" s="172"/>
      <c r="Y10" s="173">
        <v>12003329100</v>
      </c>
      <c r="Z10" s="172"/>
      <c r="AA10" s="175">
        <f t="shared" si="1"/>
        <v>8.7087211716978241E-4</v>
      </c>
      <c r="AC10" s="86"/>
      <c r="AE10" s="176"/>
      <c r="AF10" s="176"/>
      <c r="AG10" s="176"/>
    </row>
    <row r="11" spans="1:34" ht="30" customHeight="1">
      <c r="A11" s="366" t="s">
        <v>173</v>
      </c>
      <c r="B11" s="366"/>
      <c r="C11" s="24"/>
      <c r="D11" s="367">
        <v>512000</v>
      </c>
      <c r="E11" s="367"/>
      <c r="F11" s="24"/>
      <c r="G11" s="173">
        <v>9988917716</v>
      </c>
      <c r="H11" s="173"/>
      <c r="I11" s="173">
        <v>11419383360</v>
      </c>
      <c r="J11" s="173"/>
      <c r="K11" s="173">
        <v>0</v>
      </c>
      <c r="L11" s="172"/>
      <c r="M11" s="173">
        <v>0</v>
      </c>
      <c r="N11" s="172"/>
      <c r="O11" s="173">
        <v>0</v>
      </c>
      <c r="P11" s="173"/>
      <c r="Q11" s="173">
        <v>0</v>
      </c>
      <c r="R11" s="173"/>
      <c r="S11" s="173">
        <f t="shared" si="0"/>
        <v>512000</v>
      </c>
      <c r="T11" s="172"/>
      <c r="U11" s="24">
        <v>23710</v>
      </c>
      <c r="V11" s="172"/>
      <c r="W11" s="173">
        <v>9988917716</v>
      </c>
      <c r="X11" s="172"/>
      <c r="Y11" s="173">
        <v>12125104320</v>
      </c>
      <c r="Z11" s="172"/>
      <c r="AA11" s="175">
        <f t="shared" si="1"/>
        <v>8.7970721972980604E-4</v>
      </c>
      <c r="AC11" s="43"/>
      <c r="AE11" s="176"/>
      <c r="AF11" s="176"/>
      <c r="AG11" s="176"/>
    </row>
    <row r="12" spans="1:34" ht="30" customHeight="1">
      <c r="A12" s="366" t="s">
        <v>174</v>
      </c>
      <c r="B12" s="366"/>
      <c r="C12" s="24"/>
      <c r="D12" s="367">
        <v>4260704</v>
      </c>
      <c r="E12" s="367"/>
      <c r="F12" s="173"/>
      <c r="G12" s="173">
        <v>123517191794</v>
      </c>
      <c r="H12" s="173"/>
      <c r="I12" s="173">
        <v>127438546221.73599</v>
      </c>
      <c r="J12" s="173"/>
      <c r="K12" s="173">
        <v>0</v>
      </c>
      <c r="L12" s="172"/>
      <c r="M12" s="173">
        <v>0</v>
      </c>
      <c r="N12" s="172"/>
      <c r="O12" s="173">
        <v>652558</v>
      </c>
      <c r="P12" s="173"/>
      <c r="Q12" s="173">
        <v>19974634584</v>
      </c>
      <c r="R12" s="173"/>
      <c r="S12" s="173">
        <f t="shared" si="0"/>
        <v>3608146</v>
      </c>
      <c r="T12" s="172"/>
      <c r="U12" s="24">
        <v>30780</v>
      </c>
      <c r="V12" s="172"/>
      <c r="W12" s="173">
        <v>104599629897</v>
      </c>
      <c r="X12" s="172"/>
      <c r="Y12" s="173">
        <v>110985296292.222</v>
      </c>
      <c r="Z12" s="172"/>
      <c r="AA12" s="175">
        <f t="shared" si="1"/>
        <v>8.052266096471767E-3</v>
      </c>
      <c r="AC12" s="43"/>
      <c r="AE12" s="176"/>
      <c r="AF12" s="176"/>
      <c r="AG12" s="176"/>
    </row>
    <row r="13" spans="1:34" ht="30" customHeight="1">
      <c r="A13" s="366" t="s">
        <v>28</v>
      </c>
      <c r="B13" s="366"/>
      <c r="C13" s="24"/>
      <c r="D13" s="367">
        <v>6746183</v>
      </c>
      <c r="E13" s="367"/>
      <c r="F13" s="173">
        <v>0</v>
      </c>
      <c r="G13" s="173">
        <v>105854160806</v>
      </c>
      <c r="H13" s="173"/>
      <c r="I13" s="173">
        <v>125215295506.53</v>
      </c>
      <c r="J13" s="173"/>
      <c r="K13" s="173">
        <v>5282477</v>
      </c>
      <c r="L13" s="172"/>
      <c r="M13" s="173">
        <v>99999983673</v>
      </c>
      <c r="N13" s="172"/>
      <c r="O13" s="173">
        <v>0</v>
      </c>
      <c r="P13" s="173"/>
      <c r="Q13" s="173">
        <v>0</v>
      </c>
      <c r="R13" s="173"/>
      <c r="S13" s="173">
        <f t="shared" si="0"/>
        <v>12028660</v>
      </c>
      <c r="T13" s="172"/>
      <c r="U13" s="24">
        <v>19061</v>
      </c>
      <c r="V13" s="172"/>
      <c r="W13" s="173">
        <v>205854144479</v>
      </c>
      <c r="X13" s="172"/>
      <c r="Y13" s="173">
        <v>229273115936.20001</v>
      </c>
      <c r="Z13" s="172"/>
      <c r="AA13" s="175">
        <f t="shared" si="1"/>
        <v>1.6634348872886562E-2</v>
      </c>
      <c r="AC13" s="43"/>
      <c r="AE13" s="176"/>
      <c r="AF13" s="176"/>
      <c r="AG13" s="176"/>
    </row>
    <row r="14" spans="1:34" ht="30" customHeight="1">
      <c r="A14" s="366" t="s">
        <v>193</v>
      </c>
      <c r="B14" s="366"/>
      <c r="C14" s="24"/>
      <c r="D14" s="367">
        <v>1504778</v>
      </c>
      <c r="E14" s="367"/>
      <c r="F14" s="173"/>
      <c r="G14" s="173">
        <v>27962291662</v>
      </c>
      <c r="H14" s="173"/>
      <c r="I14" s="173">
        <v>25851446509.349998</v>
      </c>
      <c r="J14" s="173"/>
      <c r="K14" s="173">
        <v>0</v>
      </c>
      <c r="L14" s="172"/>
      <c r="M14" s="173">
        <v>0</v>
      </c>
      <c r="N14" s="172"/>
      <c r="O14" s="173">
        <v>0</v>
      </c>
      <c r="P14" s="173"/>
      <c r="Q14" s="173">
        <v>0</v>
      </c>
      <c r="R14" s="173"/>
      <c r="S14" s="173">
        <f t="shared" si="0"/>
        <v>1504778</v>
      </c>
      <c r="T14" s="172"/>
      <c r="U14" s="24">
        <v>17300</v>
      </c>
      <c r="V14" s="172"/>
      <c r="W14" s="173">
        <v>27962291662</v>
      </c>
      <c r="X14" s="172"/>
      <c r="Y14" s="173">
        <v>26001745616.962502</v>
      </c>
      <c r="Z14" s="172"/>
      <c r="AA14" s="175">
        <f t="shared" si="1"/>
        <v>1.8864929110003527E-3</v>
      </c>
      <c r="AC14" s="43"/>
      <c r="AE14" s="176"/>
      <c r="AF14" s="176"/>
      <c r="AG14" s="176"/>
    </row>
    <row r="15" spans="1:34" ht="30" customHeight="1">
      <c r="A15" s="366" t="s">
        <v>206</v>
      </c>
      <c r="B15" s="366"/>
      <c r="C15" s="24"/>
      <c r="D15" s="367">
        <v>4913374</v>
      </c>
      <c r="E15" s="367"/>
      <c r="F15" s="173"/>
      <c r="G15" s="173">
        <v>63700893230</v>
      </c>
      <c r="H15" s="173"/>
      <c r="I15" s="173">
        <v>56529945984.3116</v>
      </c>
      <c r="J15" s="173"/>
      <c r="K15" s="173">
        <v>0</v>
      </c>
      <c r="L15" s="172"/>
      <c r="M15" s="173">
        <v>0</v>
      </c>
      <c r="N15" s="172"/>
      <c r="O15" s="173">
        <v>0</v>
      </c>
      <c r="P15" s="173"/>
      <c r="Q15" s="173">
        <v>0</v>
      </c>
      <c r="R15" s="173"/>
      <c r="S15" s="173">
        <f t="shared" si="0"/>
        <v>4913374</v>
      </c>
      <c r="T15" s="172"/>
      <c r="U15" s="24">
        <v>12257</v>
      </c>
      <c r="V15" s="172"/>
      <c r="W15" s="173">
        <v>63700893230</v>
      </c>
      <c r="X15" s="172"/>
      <c r="Y15" s="173">
        <v>60151710038.172401</v>
      </c>
      <c r="Z15" s="172"/>
      <c r="AA15" s="175">
        <f t="shared" si="1"/>
        <v>4.3641598623107023E-3</v>
      </c>
      <c r="AC15" s="43"/>
      <c r="AE15" s="176"/>
      <c r="AF15" s="176"/>
      <c r="AG15" s="176"/>
    </row>
    <row r="16" spans="1:34" ht="30" customHeight="1">
      <c r="A16" s="366" t="s">
        <v>170</v>
      </c>
      <c r="B16" s="366"/>
      <c r="C16" s="166"/>
      <c r="D16" s="367">
        <v>6935390</v>
      </c>
      <c r="E16" s="367"/>
      <c r="F16" s="173"/>
      <c r="G16" s="173">
        <v>146866228630</v>
      </c>
      <c r="H16" s="173"/>
      <c r="I16" s="173">
        <v>176898495989.60001</v>
      </c>
      <c r="J16" s="173"/>
      <c r="K16" s="173">
        <v>7807882</v>
      </c>
      <c r="L16" s="172"/>
      <c r="M16" s="173">
        <v>199999990533</v>
      </c>
      <c r="N16" s="172"/>
      <c r="O16" s="302">
        <v>0</v>
      </c>
      <c r="P16" s="302"/>
      <c r="Q16" s="302">
        <v>0</v>
      </c>
      <c r="R16" s="302"/>
      <c r="S16" s="173">
        <f t="shared" si="0"/>
        <v>14743272</v>
      </c>
      <c r="T16" s="172"/>
      <c r="U16" s="24">
        <v>26193</v>
      </c>
      <c r="V16" s="172"/>
      <c r="W16" s="173">
        <v>346866219163</v>
      </c>
      <c r="X16" s="172"/>
      <c r="Y16" s="173">
        <v>386174651612.15997</v>
      </c>
      <c r="Z16" s="172"/>
      <c r="AA16" s="175">
        <f t="shared" si="1"/>
        <v>2.8017955156022914E-2</v>
      </c>
      <c r="AC16" s="43"/>
    </row>
    <row r="17" spans="1:33" ht="30" customHeight="1">
      <c r="A17" s="347" t="s">
        <v>223</v>
      </c>
      <c r="B17" s="347"/>
      <c r="C17" s="166"/>
      <c r="D17" s="367">
        <v>1694000</v>
      </c>
      <c r="E17" s="367"/>
      <c r="F17" s="173"/>
      <c r="G17" s="173">
        <v>20012387472</v>
      </c>
      <c r="H17" s="173"/>
      <c r="I17" s="173">
        <v>18239634682.5</v>
      </c>
      <c r="J17" s="173"/>
      <c r="K17" s="173">
        <v>0</v>
      </c>
      <c r="L17" s="172"/>
      <c r="M17" s="173">
        <v>0</v>
      </c>
      <c r="N17" s="172"/>
      <c r="O17" s="173">
        <v>0</v>
      </c>
      <c r="P17" s="173"/>
      <c r="Q17" s="173">
        <v>0</v>
      </c>
      <c r="R17" s="173"/>
      <c r="S17" s="173">
        <f t="shared" si="0"/>
        <v>1694000</v>
      </c>
      <c r="T17" s="172"/>
      <c r="U17" s="24">
        <v>11120</v>
      </c>
      <c r="V17" s="172"/>
      <c r="W17" s="173">
        <v>20012387472</v>
      </c>
      <c r="X17" s="172"/>
      <c r="Y17" s="173">
        <v>18814910730</v>
      </c>
      <c r="Z17" s="172"/>
      <c r="AA17" s="175">
        <f t="shared" si="1"/>
        <v>1.3650697240147783E-3</v>
      </c>
      <c r="AC17" s="43"/>
    </row>
    <row r="18" spans="1:33" ht="30" customHeight="1">
      <c r="A18" s="366" t="s">
        <v>224</v>
      </c>
      <c r="B18" s="366"/>
      <c r="C18" s="166"/>
      <c r="D18" s="367">
        <v>4000000</v>
      </c>
      <c r="E18" s="367"/>
      <c r="F18" s="173"/>
      <c r="G18" s="173">
        <v>40251878398</v>
      </c>
      <c r="H18" s="173"/>
      <c r="I18" s="173">
        <v>35158200000</v>
      </c>
      <c r="J18" s="173"/>
      <c r="K18" s="173">
        <v>0</v>
      </c>
      <c r="L18" s="172"/>
      <c r="M18" s="173">
        <v>0</v>
      </c>
      <c r="N18" s="172"/>
      <c r="O18" s="173">
        <v>0</v>
      </c>
      <c r="P18" s="173"/>
      <c r="Q18" s="173">
        <v>0</v>
      </c>
      <c r="R18" s="173"/>
      <c r="S18" s="173">
        <f t="shared" si="0"/>
        <v>4000000</v>
      </c>
      <c r="T18" s="172"/>
      <c r="U18" s="24">
        <v>8960</v>
      </c>
      <c r="V18" s="172"/>
      <c r="W18" s="173">
        <v>40251878398</v>
      </c>
      <c r="X18" s="172"/>
      <c r="Y18" s="173">
        <v>35797440000</v>
      </c>
      <c r="Z18" s="172"/>
      <c r="AA18" s="175">
        <f t="shared" si="1"/>
        <v>2.5971955032090435E-3</v>
      </c>
      <c r="AC18" s="43"/>
    </row>
    <row r="19" spans="1:33" ht="30" customHeight="1">
      <c r="A19" s="366" t="s">
        <v>225</v>
      </c>
      <c r="B19" s="366"/>
      <c r="C19" s="166"/>
      <c r="D19" s="367">
        <v>2107834</v>
      </c>
      <c r="E19" s="367"/>
      <c r="F19" s="173"/>
      <c r="G19" s="173">
        <v>56893362661</v>
      </c>
      <c r="H19" s="173"/>
      <c r="I19" s="173">
        <v>56264265413.620003</v>
      </c>
      <c r="J19" s="173"/>
      <c r="K19" s="173">
        <v>97043</v>
      </c>
      <c r="L19" s="172"/>
      <c r="M19" s="173">
        <v>3126404458</v>
      </c>
      <c r="N19" s="172"/>
      <c r="O19" s="173">
        <v>0</v>
      </c>
      <c r="P19" s="173"/>
      <c r="Q19" s="173">
        <v>0</v>
      </c>
      <c r="R19" s="173"/>
      <c r="S19" s="173">
        <f t="shared" si="0"/>
        <v>2204877</v>
      </c>
      <c r="T19" s="172"/>
      <c r="U19" s="24">
        <v>32434</v>
      </c>
      <c r="V19" s="172"/>
      <c r="W19" s="173">
        <v>60019767119</v>
      </c>
      <c r="X19" s="172"/>
      <c r="Y19" s="173">
        <v>71427165041.258408</v>
      </c>
      <c r="Z19" s="172"/>
      <c r="AA19" s="175">
        <f t="shared" si="1"/>
        <v>5.182222858733097E-3</v>
      </c>
      <c r="AC19" s="43"/>
    </row>
    <row r="20" spans="1:33" ht="30" customHeight="1">
      <c r="A20" s="347" t="s">
        <v>267</v>
      </c>
      <c r="B20" s="347"/>
      <c r="C20" s="166"/>
      <c r="D20" s="367">
        <v>10000000</v>
      </c>
      <c r="E20" s="367"/>
      <c r="F20" s="173"/>
      <c r="G20" s="173">
        <v>100000000000</v>
      </c>
      <c r="H20" s="173"/>
      <c r="I20" s="173">
        <v>110098600000</v>
      </c>
      <c r="J20" s="173"/>
      <c r="K20" s="173">
        <v>0</v>
      </c>
      <c r="L20" s="172"/>
      <c r="M20" s="173">
        <v>0</v>
      </c>
      <c r="N20" s="172"/>
      <c r="O20" s="173">
        <v>10000000</v>
      </c>
      <c r="P20" s="173"/>
      <c r="Q20" s="173">
        <v>110376300000</v>
      </c>
      <c r="R20" s="173"/>
      <c r="S20" s="173">
        <f t="shared" si="0"/>
        <v>0</v>
      </c>
      <c r="T20" s="172"/>
      <c r="U20" s="24">
        <v>0</v>
      </c>
      <c r="V20" s="172"/>
      <c r="W20" s="173">
        <v>0</v>
      </c>
      <c r="X20" s="172"/>
      <c r="Y20" s="173">
        <v>0</v>
      </c>
      <c r="Z20" s="172"/>
      <c r="AA20" s="175">
        <f t="shared" si="1"/>
        <v>0</v>
      </c>
      <c r="AC20" s="43"/>
    </row>
    <row r="21" spans="1:33" ht="30" customHeight="1">
      <c r="A21" s="347" t="s">
        <v>331</v>
      </c>
      <c r="B21" s="347"/>
      <c r="C21" s="166"/>
      <c r="D21" s="367">
        <v>0</v>
      </c>
      <c r="E21" s="367"/>
      <c r="F21" s="173"/>
      <c r="G21" s="173">
        <v>0</v>
      </c>
      <c r="H21" s="173"/>
      <c r="I21" s="173">
        <v>0</v>
      </c>
      <c r="J21" s="173"/>
      <c r="K21" s="173">
        <v>2000000</v>
      </c>
      <c r="L21" s="172"/>
      <c r="M21" s="173">
        <v>20023200000</v>
      </c>
      <c r="N21" s="172"/>
      <c r="O21" s="173">
        <v>0</v>
      </c>
      <c r="P21" s="173"/>
      <c r="Q21" s="173">
        <v>0</v>
      </c>
      <c r="R21" s="173"/>
      <c r="S21" s="173">
        <f t="shared" si="0"/>
        <v>2000000</v>
      </c>
      <c r="T21" s="172"/>
      <c r="U21" s="24">
        <v>10000</v>
      </c>
      <c r="V21" s="172"/>
      <c r="W21" s="173">
        <v>20023200000</v>
      </c>
      <c r="X21" s="172"/>
      <c r="Y21" s="173">
        <v>19976250000</v>
      </c>
      <c r="Z21" s="172"/>
      <c r="AA21" s="175">
        <f t="shared" si="1"/>
        <v>1.4493278477729038E-3</v>
      </c>
      <c r="AC21" s="43"/>
    </row>
    <row r="22" spans="1:33" s="168" customFormat="1" ht="30" customHeight="1" thickBot="1">
      <c r="A22" s="341" t="s">
        <v>12</v>
      </c>
      <c r="B22" s="341"/>
      <c r="D22" s="369">
        <f t="shared" ref="D22:I22" si="2">SUM(D8:D21)</f>
        <v>57172513</v>
      </c>
      <c r="E22" s="369">
        <f t="shared" si="2"/>
        <v>0</v>
      </c>
      <c r="F22" s="168">
        <f t="shared" si="2"/>
        <v>0</v>
      </c>
      <c r="G22" s="178">
        <f t="shared" si="2"/>
        <v>847972465530</v>
      </c>
      <c r="H22" s="168">
        <f t="shared" si="2"/>
        <v>0</v>
      </c>
      <c r="I22" s="178">
        <f t="shared" si="2"/>
        <v>890333339259.65186</v>
      </c>
      <c r="J22" s="168">
        <f t="shared" ref="J22:L22" si="3">SUM(J8:J20)</f>
        <v>0</v>
      </c>
      <c r="K22" s="178">
        <f>SUM(K8:K21)</f>
        <v>15187402</v>
      </c>
      <c r="L22" s="168">
        <f t="shared" si="3"/>
        <v>0</v>
      </c>
      <c r="M22" s="179">
        <f>SUM(M8:M21)</f>
        <v>323149578664</v>
      </c>
      <c r="N22" s="168">
        <f t="shared" ref="N22:S22" si="4">SUM(N8:N21)</f>
        <v>0</v>
      </c>
      <c r="O22" s="179">
        <f t="shared" si="4"/>
        <v>10652558</v>
      </c>
      <c r="P22" s="168">
        <f t="shared" si="4"/>
        <v>0</v>
      </c>
      <c r="Q22" s="179">
        <f t="shared" si="4"/>
        <v>130350934584</v>
      </c>
      <c r="R22" s="168">
        <f t="shared" si="4"/>
        <v>0</v>
      </c>
      <c r="S22" s="178">
        <f t="shared" si="4"/>
        <v>61707357</v>
      </c>
      <c r="U22" s="180"/>
      <c r="W22" s="179">
        <f t="shared" ref="W22:AA22" si="5">SUM(W8:W21)</f>
        <v>1052204482297</v>
      </c>
      <c r="X22" s="168">
        <f t="shared" si="5"/>
        <v>0</v>
      </c>
      <c r="Y22" s="179">
        <f t="shared" si="5"/>
        <v>1120335146234.8176</v>
      </c>
      <c r="Z22" s="168">
        <f t="shared" si="5"/>
        <v>0</v>
      </c>
      <c r="AA22" s="181">
        <f t="shared" si="5"/>
        <v>8.1283170078310485E-2</v>
      </c>
      <c r="AD22" s="182"/>
      <c r="AE22" s="183"/>
      <c r="AF22" s="183"/>
      <c r="AG22" s="183"/>
    </row>
    <row r="23" spans="1:33" ht="30" customHeight="1" thickTop="1"/>
    <row r="24" spans="1:33" ht="30" customHeight="1">
      <c r="W24" s="96"/>
    </row>
  </sheetData>
  <mergeCells count="48">
    <mergeCell ref="A21:B21"/>
    <mergeCell ref="D21:E21"/>
    <mergeCell ref="A22:B22"/>
    <mergeCell ref="D22:E22"/>
    <mergeCell ref="A16:B16"/>
    <mergeCell ref="D16:E16"/>
    <mergeCell ref="D13:E13"/>
    <mergeCell ref="A17:B17"/>
    <mergeCell ref="A18:B18"/>
    <mergeCell ref="A20:B20"/>
    <mergeCell ref="D17:E17"/>
    <mergeCell ref="D18:E18"/>
    <mergeCell ref="D20:E20"/>
    <mergeCell ref="A13:B13"/>
    <mergeCell ref="D14:E14"/>
    <mergeCell ref="D15:E15"/>
    <mergeCell ref="A14:B14"/>
    <mergeCell ref="A15:B15"/>
    <mergeCell ref="A19:B19"/>
    <mergeCell ref="D19:E19"/>
    <mergeCell ref="AA6:AA7"/>
    <mergeCell ref="A1:AA1"/>
    <mergeCell ref="A2:AA2"/>
    <mergeCell ref="A3:AA3"/>
    <mergeCell ref="E5:I5"/>
    <mergeCell ref="K5:Q5"/>
    <mergeCell ref="S5:AA5"/>
    <mergeCell ref="A4:AA4"/>
    <mergeCell ref="S6:S7"/>
    <mergeCell ref="U6:U7"/>
    <mergeCell ref="W6:W7"/>
    <mergeCell ref="O6:Q6"/>
    <mergeCell ref="I6:I7"/>
    <mergeCell ref="D6:E7"/>
    <mergeCell ref="K6:M6"/>
    <mergeCell ref="A7:B7"/>
    <mergeCell ref="A12:B12"/>
    <mergeCell ref="D12:E12"/>
    <mergeCell ref="D11:E11"/>
    <mergeCell ref="A11:B11"/>
    <mergeCell ref="Y6:Y7"/>
    <mergeCell ref="D9:E9"/>
    <mergeCell ref="D10:E10"/>
    <mergeCell ref="A10:B10"/>
    <mergeCell ref="A8:B8"/>
    <mergeCell ref="D8:E8"/>
    <mergeCell ref="G6:G7"/>
    <mergeCell ref="A9:B9"/>
  </mergeCells>
  <pageMargins left="0.39" right="0.39" top="0.39" bottom="0.39" header="0" footer="0"/>
  <pageSetup scale="5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249977111117893"/>
    <pageSetUpPr fitToPage="1"/>
  </sheetPr>
  <dimension ref="A1:Q81"/>
  <sheetViews>
    <sheetView rightToLeft="1" view="pageBreakPreview" zoomScaleNormal="100" zoomScaleSheetLayoutView="100" workbookViewId="0">
      <selection activeCell="O1" sqref="O1"/>
    </sheetView>
  </sheetViews>
  <sheetFormatPr defaultRowHeight="24.95" customHeight="1"/>
  <cols>
    <col min="1" max="1" width="5.140625" style="12" customWidth="1"/>
    <col min="2" max="2" width="53.42578125" style="12" customWidth="1"/>
    <col min="3" max="3" width="0.5703125" style="12" customWidth="1"/>
    <col min="4" max="4" width="20.5703125" style="12" customWidth="1"/>
    <col min="5" max="5" width="0.5703125" style="12" customWidth="1"/>
    <col min="6" max="6" width="20.7109375" style="12" bestFit="1" customWidth="1"/>
    <col min="7" max="7" width="0.5703125" style="12" customWidth="1"/>
    <col min="8" max="8" width="20.85546875" style="12" customWidth="1"/>
    <col min="9" max="9" width="0.28515625" style="12" customWidth="1"/>
    <col min="10" max="10" width="20.5703125" style="12" bestFit="1" customWidth="1"/>
    <col min="11" max="11" width="0.42578125" style="12" customWidth="1"/>
    <col min="12" max="12" width="11.28515625" style="44" customWidth="1"/>
    <col min="13" max="13" width="0.28515625" style="12" customWidth="1"/>
    <col min="14" max="14" width="48.28515625" style="151" hidden="1" customWidth="1"/>
    <col min="15" max="15" width="17.85546875" style="146" customWidth="1"/>
    <col min="16" max="16" width="14.140625" style="75" bestFit="1" customWidth="1"/>
    <col min="17" max="17" width="11.5703125" style="68" bestFit="1" customWidth="1"/>
    <col min="18" max="16384" width="9.140625" style="12"/>
  </cols>
  <sheetData>
    <row r="1" spans="1:17" ht="30" customHeight="1">
      <c r="A1" s="341" t="s">
        <v>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N1" s="147"/>
      <c r="O1" s="143"/>
      <c r="P1" s="73"/>
      <c r="Q1" s="64"/>
    </row>
    <row r="2" spans="1:17" ht="30" customHeight="1">
      <c r="A2" s="341" t="s">
        <v>1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N2" s="148"/>
      <c r="O2" s="144"/>
      <c r="P2" s="73"/>
      <c r="Q2" s="66"/>
    </row>
    <row r="3" spans="1:17" ht="30" customHeight="1">
      <c r="A3" s="341" t="s">
        <v>325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N3" s="148"/>
      <c r="O3" s="144"/>
      <c r="P3" s="73"/>
      <c r="Q3" s="66"/>
    </row>
    <row r="4" spans="1:17" s="13" customFormat="1" ht="30" customHeight="1">
      <c r="A4" s="342" t="s">
        <v>145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N4" s="148"/>
      <c r="O4" s="144"/>
      <c r="P4" s="73"/>
      <c r="Q4" s="66"/>
    </row>
    <row r="5" spans="1:17" ht="30" customHeight="1">
      <c r="A5"/>
      <c r="B5"/>
      <c r="C5"/>
      <c r="D5" s="17" t="s">
        <v>302</v>
      </c>
      <c r="E5"/>
      <c r="F5" s="336" t="s">
        <v>2</v>
      </c>
      <c r="G5" s="336"/>
      <c r="H5" s="336"/>
      <c r="I5"/>
      <c r="J5" s="341" t="s">
        <v>326</v>
      </c>
      <c r="K5" s="341"/>
      <c r="L5" s="341"/>
      <c r="M5"/>
      <c r="N5"/>
      <c r="O5"/>
      <c r="P5" s="73"/>
      <c r="Q5" s="66"/>
    </row>
    <row r="6" spans="1:17" ht="37.5" customHeight="1">
      <c r="A6" s="336" t="s">
        <v>69</v>
      </c>
      <c r="B6" s="336"/>
      <c r="C6"/>
      <c r="D6" s="17" t="s">
        <v>70</v>
      </c>
      <c r="E6"/>
      <c r="F6" s="17" t="s">
        <v>71</v>
      </c>
      <c r="G6"/>
      <c r="H6" s="17" t="s">
        <v>72</v>
      </c>
      <c r="I6"/>
      <c r="J6" s="320" t="s">
        <v>70</v>
      </c>
      <c r="K6"/>
      <c r="L6" s="315" t="s">
        <v>11</v>
      </c>
      <c r="M6"/>
      <c r="N6"/>
      <c r="O6"/>
      <c r="P6" s="73"/>
      <c r="Q6" s="66"/>
    </row>
    <row r="7" spans="1:17" ht="30" customHeight="1">
      <c r="A7" s="371" t="s">
        <v>73</v>
      </c>
      <c r="B7" s="371"/>
      <c r="C7"/>
      <c r="D7" s="69">
        <v>112093447680</v>
      </c>
      <c r="E7"/>
      <c r="F7" s="69">
        <v>3946536931210</v>
      </c>
      <c r="G7"/>
      <c r="H7" s="69">
        <v>4058617707353</v>
      </c>
      <c r="I7"/>
      <c r="J7" s="36">
        <f>D7+F7-H7</f>
        <v>12671537</v>
      </c>
      <c r="K7"/>
      <c r="L7" s="164">
        <f t="shared" ref="L7:L53" si="0">J7/13783113345056</f>
        <v>9.1935230326936826E-7</v>
      </c>
      <c r="M7"/>
      <c r="N7" s="156">
        <v>7325921202288</v>
      </c>
      <c r="O7"/>
      <c r="P7" s="73"/>
      <c r="Q7" s="66"/>
    </row>
    <row r="8" spans="1:17" ht="30" customHeight="1">
      <c r="A8" s="370" t="s">
        <v>175</v>
      </c>
      <c r="B8" s="370"/>
      <c r="C8"/>
      <c r="D8" s="36">
        <v>18317072</v>
      </c>
      <c r="E8"/>
      <c r="F8" s="36">
        <v>370082945932</v>
      </c>
      <c r="G8"/>
      <c r="H8" s="36">
        <v>370082228000</v>
      </c>
      <c r="I8"/>
      <c r="J8" s="36">
        <f t="shared" ref="J8:J23" si="1">D8+F8-H8</f>
        <v>19035004</v>
      </c>
      <c r="K8"/>
      <c r="L8" s="163">
        <f t="shared" si="0"/>
        <v>1.3810380516697886E-6</v>
      </c>
      <c r="M8"/>
      <c r="N8"/>
      <c r="O8"/>
      <c r="P8" s="73"/>
      <c r="Q8" s="66"/>
    </row>
    <row r="9" spans="1:17" ht="30" customHeight="1">
      <c r="A9" s="370" t="s">
        <v>74</v>
      </c>
      <c r="B9" s="370"/>
      <c r="C9"/>
      <c r="D9" s="36">
        <v>15402193</v>
      </c>
      <c r="E9"/>
      <c r="F9" s="36">
        <v>831285525142</v>
      </c>
      <c r="G9"/>
      <c r="H9" s="36">
        <v>702471893000</v>
      </c>
      <c r="I9"/>
      <c r="J9" s="36">
        <f t="shared" si="1"/>
        <v>128829034335</v>
      </c>
      <c r="K9"/>
      <c r="L9" s="163">
        <f t="shared" si="0"/>
        <v>9.346874766956113E-3</v>
      </c>
      <c r="M9"/>
      <c r="N9"/>
      <c r="O9"/>
      <c r="P9" s="73"/>
      <c r="Q9" s="66"/>
    </row>
    <row r="10" spans="1:17" ht="30" customHeight="1">
      <c r="A10" s="370" t="s">
        <v>76</v>
      </c>
      <c r="B10" s="370"/>
      <c r="C10"/>
      <c r="D10" s="36">
        <v>11922138770</v>
      </c>
      <c r="E10"/>
      <c r="F10" s="36">
        <v>18651997881</v>
      </c>
      <c r="G10"/>
      <c r="H10" s="36">
        <v>30561042000</v>
      </c>
      <c r="I10"/>
      <c r="J10" s="36">
        <f t="shared" si="1"/>
        <v>13094651</v>
      </c>
      <c r="K10"/>
      <c r="L10" s="163">
        <f t="shared" si="0"/>
        <v>9.5005030229233717E-7</v>
      </c>
      <c r="M10"/>
      <c r="N10"/>
      <c r="O10"/>
      <c r="P10" s="73"/>
      <c r="Q10" s="66"/>
    </row>
    <row r="11" spans="1:17" ht="30" customHeight="1">
      <c r="A11" s="370" t="s">
        <v>78</v>
      </c>
      <c r="B11" s="370"/>
      <c r="C11"/>
      <c r="D11" s="36">
        <v>19294798</v>
      </c>
      <c r="E11"/>
      <c r="F11" s="36">
        <v>81937</v>
      </c>
      <c r="G11"/>
      <c r="H11" s="36">
        <v>0</v>
      </c>
      <c r="I11"/>
      <c r="J11" s="36">
        <f t="shared" si="1"/>
        <v>19376735</v>
      </c>
      <c r="K11"/>
      <c r="L11" s="163">
        <f t="shared" si="0"/>
        <v>1.4058315066349237E-6</v>
      </c>
      <c r="M11"/>
      <c r="N11"/>
      <c r="O11"/>
      <c r="P11" s="73"/>
      <c r="Q11" s="66"/>
    </row>
    <row r="12" spans="1:17" ht="30" customHeight="1">
      <c r="A12" s="370" t="s">
        <v>79</v>
      </c>
      <c r="B12" s="370"/>
      <c r="C12"/>
      <c r="D12" s="36">
        <v>2371444</v>
      </c>
      <c r="E12"/>
      <c r="F12" s="36">
        <v>0</v>
      </c>
      <c r="G12"/>
      <c r="H12" s="36">
        <v>0</v>
      </c>
      <c r="I12"/>
      <c r="J12" s="36">
        <f t="shared" si="1"/>
        <v>2371444</v>
      </c>
      <c r="K12"/>
      <c r="L12" s="163">
        <f t="shared" si="0"/>
        <v>1.7205430591997827E-7</v>
      </c>
      <c r="M12"/>
      <c r="N12"/>
      <c r="O12"/>
      <c r="P12" s="73"/>
      <c r="Q12" s="66"/>
    </row>
    <row r="13" spans="1:17" ht="30" customHeight="1">
      <c r="A13" s="370" t="s">
        <v>81</v>
      </c>
      <c r="B13" s="370"/>
      <c r="C13"/>
      <c r="D13" s="36">
        <v>2286898</v>
      </c>
      <c r="E13"/>
      <c r="F13" s="36">
        <v>112994530217</v>
      </c>
      <c r="G13"/>
      <c r="H13" s="36">
        <v>112980385000</v>
      </c>
      <c r="I13"/>
      <c r="J13" s="36">
        <f t="shared" si="1"/>
        <v>16432115</v>
      </c>
      <c r="K13"/>
      <c r="L13" s="163">
        <f t="shared" si="0"/>
        <v>1.1921918211529615E-6</v>
      </c>
      <c r="M13"/>
      <c r="N13"/>
      <c r="O13"/>
      <c r="P13" s="73"/>
      <c r="Q13" s="66"/>
    </row>
    <row r="14" spans="1:17" ht="30" customHeight="1">
      <c r="A14" s="370" t="s">
        <v>82</v>
      </c>
      <c r="B14" s="370"/>
      <c r="C14"/>
      <c r="D14" s="36">
        <v>15239226</v>
      </c>
      <c r="E14"/>
      <c r="F14" s="36">
        <v>342276215134</v>
      </c>
      <c r="G14"/>
      <c r="H14" s="36">
        <v>239534238000</v>
      </c>
      <c r="I14"/>
      <c r="J14" s="36">
        <f t="shared" si="1"/>
        <v>102757216360</v>
      </c>
      <c r="K14"/>
      <c r="L14" s="163">
        <f t="shared" si="0"/>
        <v>7.455297927797931E-3</v>
      </c>
      <c r="M14"/>
      <c r="N14"/>
      <c r="O14"/>
      <c r="P14" s="73"/>
      <c r="Q14" s="66"/>
    </row>
    <row r="15" spans="1:17" ht="30" customHeight="1">
      <c r="A15" s="370" t="s">
        <v>177</v>
      </c>
      <c r="B15" s="370"/>
      <c r="C15"/>
      <c r="D15" s="36">
        <v>12719729</v>
      </c>
      <c r="E15"/>
      <c r="F15" s="36">
        <v>1110751273085</v>
      </c>
      <c r="G15"/>
      <c r="H15" s="36">
        <v>1110751744863</v>
      </c>
      <c r="I15"/>
      <c r="J15" s="36">
        <f t="shared" si="1"/>
        <v>12247951</v>
      </c>
      <c r="K15"/>
      <c r="L15" s="163">
        <f t="shared" si="0"/>
        <v>8.8862005944348832E-7</v>
      </c>
      <c r="M15"/>
      <c r="N15"/>
      <c r="O15"/>
      <c r="P15" s="73"/>
      <c r="Q15" s="72"/>
    </row>
    <row r="16" spans="1:17" ht="30" customHeight="1">
      <c r="A16" s="370" t="s">
        <v>195</v>
      </c>
      <c r="B16" s="370"/>
      <c r="C16" s="4"/>
      <c r="D16" s="36">
        <v>480616224</v>
      </c>
      <c r="E16"/>
      <c r="F16" s="36">
        <v>8051558484</v>
      </c>
      <c r="G16"/>
      <c r="H16" s="36">
        <v>8021125000</v>
      </c>
      <c r="I16"/>
      <c r="J16" s="36">
        <f t="shared" si="1"/>
        <v>511049708</v>
      </c>
      <c r="K16"/>
      <c r="L16" s="163">
        <f t="shared" si="0"/>
        <v>3.7077958746041471E-5</v>
      </c>
      <c r="M16"/>
      <c r="N16"/>
      <c r="O16"/>
      <c r="P16" s="73"/>
      <c r="Q16" s="72"/>
    </row>
    <row r="17" spans="1:17" ht="30" customHeight="1">
      <c r="A17" s="370" t="s">
        <v>196</v>
      </c>
      <c r="B17" s="370"/>
      <c r="C17"/>
      <c r="D17" s="36">
        <v>490000000000</v>
      </c>
      <c r="E17"/>
      <c r="F17" s="36">
        <v>0</v>
      </c>
      <c r="G17"/>
      <c r="H17" s="36">
        <v>0</v>
      </c>
      <c r="I17"/>
      <c r="J17" s="36">
        <f t="shared" si="1"/>
        <v>490000000000</v>
      </c>
      <c r="K17"/>
      <c r="L17" s="163">
        <f t="shared" si="0"/>
        <v>3.5550748784617878E-2</v>
      </c>
      <c r="M17"/>
      <c r="N17"/>
      <c r="O17"/>
      <c r="P17" s="73"/>
      <c r="Q17" s="72"/>
    </row>
    <row r="18" spans="1:17" ht="30" customHeight="1">
      <c r="A18" s="370" t="s">
        <v>227</v>
      </c>
      <c r="B18" s="370"/>
      <c r="C18"/>
      <c r="D18" s="36">
        <v>200000000000</v>
      </c>
      <c r="E18"/>
      <c r="F18" s="36">
        <v>0</v>
      </c>
      <c r="G18"/>
      <c r="H18" s="36">
        <v>0</v>
      </c>
      <c r="I18"/>
      <c r="J18" s="36">
        <f t="shared" si="1"/>
        <v>200000000000</v>
      </c>
      <c r="K18"/>
      <c r="L18" s="163">
        <f t="shared" si="0"/>
        <v>1.4510509708007296E-2</v>
      </c>
      <c r="M18"/>
      <c r="N18"/>
      <c r="O18"/>
      <c r="P18" s="73"/>
      <c r="Q18" s="72"/>
    </row>
    <row r="19" spans="1:17" ht="30" customHeight="1">
      <c r="A19" s="370" t="s">
        <v>228</v>
      </c>
      <c r="B19" s="370"/>
      <c r="C19"/>
      <c r="D19" s="36">
        <v>500000000000</v>
      </c>
      <c r="E19"/>
      <c r="F19" s="36">
        <v>0</v>
      </c>
      <c r="G19"/>
      <c r="H19" s="36">
        <v>0</v>
      </c>
      <c r="I19"/>
      <c r="J19" s="36">
        <f t="shared" si="1"/>
        <v>500000000000</v>
      </c>
      <c r="K19"/>
      <c r="L19" s="163">
        <f t="shared" si="0"/>
        <v>3.6276274270018241E-2</v>
      </c>
      <c r="M19"/>
      <c r="N19"/>
      <c r="O19"/>
      <c r="P19" s="73"/>
      <c r="Q19" s="72"/>
    </row>
    <row r="20" spans="1:17" ht="30" customHeight="1">
      <c r="A20" s="370" t="s">
        <v>229</v>
      </c>
      <c r="B20" s="370"/>
      <c r="C20"/>
      <c r="D20" s="36">
        <v>0</v>
      </c>
      <c r="E20"/>
      <c r="F20" s="36">
        <v>0</v>
      </c>
      <c r="G20"/>
      <c r="H20" s="36">
        <v>0</v>
      </c>
      <c r="I20"/>
      <c r="J20" s="36">
        <f t="shared" si="1"/>
        <v>0</v>
      </c>
      <c r="K20"/>
      <c r="L20" s="163">
        <f t="shared" si="0"/>
        <v>0</v>
      </c>
      <c r="M20"/>
      <c r="N20"/>
      <c r="O20"/>
      <c r="P20" s="73"/>
      <c r="Q20" s="72"/>
    </row>
    <row r="21" spans="1:17" ht="30" customHeight="1">
      <c r="A21" s="370" t="s">
        <v>230</v>
      </c>
      <c r="B21" s="370"/>
      <c r="C21"/>
      <c r="D21" s="36">
        <v>3859868800</v>
      </c>
      <c r="E21"/>
      <c r="F21" s="36">
        <v>187051900127</v>
      </c>
      <c r="G21"/>
      <c r="H21" s="36">
        <v>189011238000</v>
      </c>
      <c r="I21"/>
      <c r="J21" s="36">
        <f t="shared" si="1"/>
        <v>1900530927</v>
      </c>
      <c r="K21"/>
      <c r="L21" s="163">
        <f t="shared" si="0"/>
        <v>1.3788836233300802E-4</v>
      </c>
      <c r="M21"/>
      <c r="N21"/>
      <c r="O21"/>
      <c r="P21" s="73"/>
      <c r="Q21" s="72"/>
    </row>
    <row r="22" spans="1:17" ht="30" customHeight="1">
      <c r="A22" s="370" t="s">
        <v>231</v>
      </c>
      <c r="B22" s="370"/>
      <c r="C22"/>
      <c r="D22" s="36">
        <v>0</v>
      </c>
      <c r="E22"/>
      <c r="F22" s="36">
        <v>0</v>
      </c>
      <c r="G22"/>
      <c r="H22" s="36">
        <v>0</v>
      </c>
      <c r="I22"/>
      <c r="J22" s="36">
        <f t="shared" si="1"/>
        <v>0</v>
      </c>
      <c r="K22"/>
      <c r="L22" s="163">
        <f t="shared" si="0"/>
        <v>0</v>
      </c>
      <c r="M22"/>
      <c r="N22"/>
      <c r="O22"/>
      <c r="P22" s="73"/>
      <c r="Q22" s="72"/>
    </row>
    <row r="23" spans="1:17" ht="30" customHeight="1">
      <c r="A23" s="370" t="s">
        <v>257</v>
      </c>
      <c r="B23" s="370"/>
      <c r="C23"/>
      <c r="D23" s="36">
        <v>300000000000</v>
      </c>
      <c r="E23"/>
      <c r="F23" s="36">
        <v>0</v>
      </c>
      <c r="G23"/>
      <c r="H23" s="36">
        <v>0</v>
      </c>
      <c r="I23"/>
      <c r="J23" s="36">
        <f t="shared" si="1"/>
        <v>300000000000</v>
      </c>
      <c r="K23"/>
      <c r="L23" s="163">
        <f t="shared" si="0"/>
        <v>2.1765764562010945E-2</v>
      </c>
      <c r="M23"/>
      <c r="N23"/>
      <c r="O23"/>
      <c r="P23" s="73"/>
      <c r="Q23" s="72"/>
    </row>
    <row r="24" spans="1:17" ht="30" customHeight="1">
      <c r="A24" s="370" t="s">
        <v>258</v>
      </c>
      <c r="B24" s="370"/>
      <c r="C24"/>
      <c r="D24" s="36">
        <v>220000000000</v>
      </c>
      <c r="E24"/>
      <c r="F24" s="36">
        <v>0</v>
      </c>
      <c r="G24"/>
      <c r="H24" s="36">
        <v>60000000000</v>
      </c>
      <c r="I24"/>
      <c r="J24" s="36">
        <f t="shared" ref="J24:J29" si="2">D24+F24-H24</f>
        <v>160000000000</v>
      </c>
      <c r="K24"/>
      <c r="L24" s="163">
        <f t="shared" si="0"/>
        <v>1.1608407766405836E-2</v>
      </c>
      <c r="M24"/>
      <c r="N24"/>
      <c r="O24"/>
      <c r="P24" s="73"/>
      <c r="Q24" s="72"/>
    </row>
    <row r="25" spans="1:17" ht="30" customHeight="1">
      <c r="A25" s="370" t="s">
        <v>268</v>
      </c>
      <c r="B25" s="370"/>
      <c r="C25"/>
      <c r="D25" s="36">
        <v>300000000000</v>
      </c>
      <c r="E25"/>
      <c r="F25" s="36">
        <v>0</v>
      </c>
      <c r="G25"/>
      <c r="H25" s="36">
        <v>0</v>
      </c>
      <c r="I25"/>
      <c r="J25" s="36">
        <f t="shared" si="2"/>
        <v>300000000000</v>
      </c>
      <c r="K25"/>
      <c r="L25" s="163">
        <f t="shared" si="0"/>
        <v>2.1765764562010945E-2</v>
      </c>
      <c r="M25"/>
      <c r="N25"/>
      <c r="O25"/>
      <c r="P25" s="73"/>
      <c r="Q25" s="72"/>
    </row>
    <row r="26" spans="1:17" ht="30" customHeight="1">
      <c r="A26" s="370" t="s">
        <v>269</v>
      </c>
      <c r="B26" s="370"/>
      <c r="C26"/>
      <c r="D26" s="36">
        <v>110000000000</v>
      </c>
      <c r="E26"/>
      <c r="F26" s="36">
        <v>0</v>
      </c>
      <c r="G26"/>
      <c r="H26" s="36">
        <v>0</v>
      </c>
      <c r="I26"/>
      <c r="J26" s="36">
        <f t="shared" si="2"/>
        <v>110000000000</v>
      </c>
      <c r="K26"/>
      <c r="L26" s="163">
        <f t="shared" si="0"/>
        <v>7.9807803394040134E-3</v>
      </c>
      <c r="M26"/>
      <c r="N26"/>
      <c r="O26"/>
      <c r="P26" s="73"/>
      <c r="Q26" s="72"/>
    </row>
    <row r="27" spans="1:17" ht="30" customHeight="1">
      <c r="A27" s="370" t="s">
        <v>271</v>
      </c>
      <c r="B27" s="370"/>
      <c r="C27"/>
      <c r="D27" s="36">
        <v>200000000000</v>
      </c>
      <c r="E27"/>
      <c r="F27" s="36">
        <v>0</v>
      </c>
      <c r="G27"/>
      <c r="H27" s="36">
        <v>0</v>
      </c>
      <c r="I27"/>
      <c r="J27" s="36">
        <f>D27+F27-H27</f>
        <v>200000000000</v>
      </c>
      <c r="K27"/>
      <c r="L27" s="163">
        <f t="shared" si="0"/>
        <v>1.4510509708007296E-2</v>
      </c>
      <c r="M27"/>
      <c r="N27"/>
      <c r="O27"/>
      <c r="P27" s="73"/>
      <c r="Q27" s="72"/>
    </row>
    <row r="28" spans="1:17" ht="30" customHeight="1">
      <c r="A28" s="370" t="s">
        <v>287</v>
      </c>
      <c r="B28" s="370"/>
      <c r="C28"/>
      <c r="D28" s="36">
        <v>12423239</v>
      </c>
      <c r="E28"/>
      <c r="F28" s="36">
        <v>517410986266</v>
      </c>
      <c r="G28"/>
      <c r="H28" s="36">
        <v>517411756000</v>
      </c>
      <c r="I28"/>
      <c r="J28" s="36">
        <f t="shared" si="2"/>
        <v>11653505</v>
      </c>
      <c r="K28"/>
      <c r="L28" s="163">
        <f t="shared" si="0"/>
        <v>8.4549148717405778E-7</v>
      </c>
      <c r="M28"/>
      <c r="N28"/>
      <c r="O28"/>
      <c r="P28" s="73"/>
      <c r="Q28" s="72"/>
    </row>
    <row r="29" spans="1:17" ht="30" customHeight="1">
      <c r="A29" s="370" t="s">
        <v>288</v>
      </c>
      <c r="B29" s="370"/>
      <c r="C29"/>
      <c r="D29" s="36">
        <v>500000000000</v>
      </c>
      <c r="E29"/>
      <c r="F29" s="36">
        <v>0</v>
      </c>
      <c r="G29"/>
      <c r="H29" s="36">
        <v>500000000000</v>
      </c>
      <c r="I29"/>
      <c r="J29" s="36">
        <f t="shared" si="2"/>
        <v>0</v>
      </c>
      <c r="K29"/>
      <c r="L29" s="163">
        <f t="shared" si="0"/>
        <v>0</v>
      </c>
      <c r="M29"/>
      <c r="N29"/>
      <c r="O29"/>
      <c r="P29" s="73"/>
      <c r="Q29" s="72"/>
    </row>
    <row r="30" spans="1:17" ht="30" customHeight="1">
      <c r="A30" s="370" t="s">
        <v>289</v>
      </c>
      <c r="B30" s="370"/>
      <c r="C30"/>
      <c r="D30" s="36">
        <v>256000000000</v>
      </c>
      <c r="E30"/>
      <c r="F30" s="36">
        <v>0</v>
      </c>
      <c r="G30"/>
      <c r="H30" s="36">
        <v>0</v>
      </c>
      <c r="I30"/>
      <c r="J30" s="36">
        <f>D30+F30-H30</f>
        <v>256000000000</v>
      </c>
      <c r="K30"/>
      <c r="L30" s="163">
        <f t="shared" si="0"/>
        <v>1.8573452426249339E-2</v>
      </c>
      <c r="M30"/>
      <c r="N30"/>
      <c r="O30"/>
      <c r="P30" s="73"/>
      <c r="Q30" s="72"/>
    </row>
    <row r="31" spans="1:17" ht="30" customHeight="1">
      <c r="A31" s="370" t="s">
        <v>294</v>
      </c>
      <c r="B31" s="370"/>
      <c r="C31"/>
      <c r="D31" s="36">
        <v>0</v>
      </c>
      <c r="E31"/>
      <c r="F31" s="36">
        <v>0</v>
      </c>
      <c r="G31"/>
      <c r="H31" s="36">
        <v>0</v>
      </c>
      <c r="I31"/>
      <c r="J31" s="36">
        <f t="shared" ref="J31:J37" si="3">D31+F31-H31</f>
        <v>0</v>
      </c>
      <c r="K31"/>
      <c r="L31" s="163">
        <f t="shared" si="0"/>
        <v>0</v>
      </c>
      <c r="M31"/>
      <c r="N31"/>
      <c r="O31"/>
      <c r="P31" s="73"/>
      <c r="Q31" s="72"/>
    </row>
    <row r="32" spans="1:17" ht="30" customHeight="1">
      <c r="A32" s="370" t="s">
        <v>295</v>
      </c>
      <c r="B32" s="370"/>
      <c r="C32"/>
      <c r="D32" s="36">
        <v>100000000000</v>
      </c>
      <c r="E32"/>
      <c r="F32" s="36">
        <v>0</v>
      </c>
      <c r="G32"/>
      <c r="H32" s="36">
        <v>0</v>
      </c>
      <c r="I32"/>
      <c r="J32" s="36">
        <f t="shared" si="3"/>
        <v>100000000000</v>
      </c>
      <c r="K32"/>
      <c r="L32" s="163">
        <f t="shared" si="0"/>
        <v>7.2552548540036482E-3</v>
      </c>
      <c r="M32"/>
      <c r="N32"/>
      <c r="O32"/>
      <c r="P32" s="73"/>
      <c r="Q32" s="72"/>
    </row>
    <row r="33" spans="1:17" ht="30" customHeight="1">
      <c r="A33" s="370" t="s">
        <v>296</v>
      </c>
      <c r="B33" s="370"/>
      <c r="C33"/>
      <c r="D33" s="36">
        <v>384180000000</v>
      </c>
      <c r="E33"/>
      <c r="F33" s="36">
        <v>0</v>
      </c>
      <c r="G33"/>
      <c r="H33" s="36">
        <v>0</v>
      </c>
      <c r="I33"/>
      <c r="J33" s="36">
        <f t="shared" si="3"/>
        <v>384180000000</v>
      </c>
      <c r="K33"/>
      <c r="L33" s="163">
        <f t="shared" si="0"/>
        <v>2.7873238098111215E-2</v>
      </c>
      <c r="M33"/>
      <c r="N33"/>
      <c r="O33"/>
      <c r="P33" s="73"/>
      <c r="Q33" s="72"/>
    </row>
    <row r="34" spans="1:17" ht="30" customHeight="1">
      <c r="A34" s="370" t="s">
        <v>297</v>
      </c>
      <c r="B34" s="370"/>
      <c r="C34"/>
      <c r="D34" s="36">
        <v>300000000000</v>
      </c>
      <c r="E34"/>
      <c r="F34" s="36">
        <v>0</v>
      </c>
      <c r="G34"/>
      <c r="H34" s="36">
        <v>0</v>
      </c>
      <c r="I34"/>
      <c r="J34" s="36">
        <f t="shared" si="3"/>
        <v>300000000000</v>
      </c>
      <c r="K34"/>
      <c r="L34" s="163">
        <f t="shared" si="0"/>
        <v>2.1765764562010945E-2</v>
      </c>
      <c r="M34"/>
      <c r="N34"/>
      <c r="O34"/>
      <c r="P34" s="73"/>
      <c r="Q34" s="72"/>
    </row>
    <row r="35" spans="1:17" ht="30" customHeight="1">
      <c r="A35" s="370" t="s">
        <v>298</v>
      </c>
      <c r="B35" s="370"/>
      <c r="C35"/>
      <c r="D35" s="36">
        <v>100000000000</v>
      </c>
      <c r="E35"/>
      <c r="F35" s="36">
        <v>0</v>
      </c>
      <c r="G35"/>
      <c r="H35" s="36">
        <v>0</v>
      </c>
      <c r="I35"/>
      <c r="J35" s="36">
        <f t="shared" si="3"/>
        <v>100000000000</v>
      </c>
      <c r="K35"/>
      <c r="L35" s="163">
        <f t="shared" si="0"/>
        <v>7.2552548540036482E-3</v>
      </c>
      <c r="M35"/>
      <c r="N35"/>
      <c r="O35"/>
      <c r="P35" s="73"/>
      <c r="Q35" s="72"/>
    </row>
    <row r="36" spans="1:17" ht="30" customHeight="1">
      <c r="A36" s="370" t="s">
        <v>299</v>
      </c>
      <c r="B36" s="370"/>
      <c r="C36"/>
      <c r="D36" s="36">
        <v>100000000000</v>
      </c>
      <c r="E36"/>
      <c r="F36" s="36">
        <v>0</v>
      </c>
      <c r="G36"/>
      <c r="H36" s="36">
        <v>0</v>
      </c>
      <c r="I36"/>
      <c r="J36" s="36">
        <f t="shared" si="3"/>
        <v>100000000000</v>
      </c>
      <c r="K36"/>
      <c r="L36" s="163">
        <f t="shared" si="0"/>
        <v>7.2552548540036482E-3</v>
      </c>
      <c r="M36"/>
      <c r="N36"/>
      <c r="O36"/>
      <c r="P36" s="73"/>
      <c r="Q36" s="72"/>
    </row>
    <row r="37" spans="1:17" ht="30" customHeight="1">
      <c r="A37" s="370" t="s">
        <v>300</v>
      </c>
      <c r="B37" s="370"/>
      <c r="C37"/>
      <c r="D37" s="36">
        <v>100000000000</v>
      </c>
      <c r="E37"/>
      <c r="F37" s="36">
        <v>0</v>
      </c>
      <c r="G37"/>
      <c r="H37" s="36">
        <v>0</v>
      </c>
      <c r="I37"/>
      <c r="J37" s="36">
        <f t="shared" si="3"/>
        <v>100000000000</v>
      </c>
      <c r="K37"/>
      <c r="L37" s="163">
        <f t="shared" si="0"/>
        <v>7.2552548540036482E-3</v>
      </c>
      <c r="M37"/>
      <c r="N37"/>
      <c r="O37"/>
      <c r="P37" s="73"/>
      <c r="Q37" s="72"/>
    </row>
    <row r="38" spans="1:17" ht="30" customHeight="1">
      <c r="A38" s="370" t="s">
        <v>301</v>
      </c>
      <c r="B38" s="370"/>
      <c r="C38"/>
      <c r="D38" s="36">
        <v>9559418650</v>
      </c>
      <c r="E38"/>
      <c r="F38" s="36">
        <v>18969471688</v>
      </c>
      <c r="G38"/>
      <c r="H38" s="36">
        <v>18962063000</v>
      </c>
      <c r="I38"/>
      <c r="J38" s="36">
        <f t="shared" ref="J38:J53" si="4">D38+F38-H38</f>
        <v>9566827338</v>
      </c>
      <c r="K38"/>
      <c r="L38" s="163">
        <f t="shared" si="0"/>
        <v>6.9409770481439301E-4</v>
      </c>
      <c r="M38"/>
      <c r="N38"/>
      <c r="O38"/>
      <c r="P38" s="73"/>
      <c r="Q38" s="72"/>
    </row>
    <row r="39" spans="1:17" ht="30" customHeight="1">
      <c r="A39" s="370" t="s">
        <v>314</v>
      </c>
      <c r="B39" s="370"/>
      <c r="C39"/>
      <c r="D39" s="36">
        <v>340000000000</v>
      </c>
      <c r="E39"/>
      <c r="F39" s="36">
        <v>0</v>
      </c>
      <c r="G39"/>
      <c r="H39" s="36">
        <v>0</v>
      </c>
      <c r="I39"/>
      <c r="J39" s="36">
        <f t="shared" si="4"/>
        <v>340000000000</v>
      </c>
      <c r="K39"/>
      <c r="L39" s="163">
        <f t="shared" si="0"/>
        <v>2.4667866503612402E-2</v>
      </c>
      <c r="M39"/>
      <c r="N39"/>
      <c r="O39"/>
      <c r="P39" s="73"/>
      <c r="Q39" s="72"/>
    </row>
    <row r="40" spans="1:17" ht="30" customHeight="1">
      <c r="A40" s="370" t="s">
        <v>315</v>
      </c>
      <c r="B40" s="370"/>
      <c r="C40"/>
      <c r="D40" s="36">
        <v>160000000000</v>
      </c>
      <c r="E40"/>
      <c r="F40" s="36">
        <v>0</v>
      </c>
      <c r="G40"/>
      <c r="H40" s="36">
        <v>0</v>
      </c>
      <c r="I40"/>
      <c r="J40" s="36">
        <f t="shared" si="4"/>
        <v>160000000000</v>
      </c>
      <c r="K40"/>
      <c r="L40" s="163">
        <f t="shared" si="0"/>
        <v>1.1608407766405836E-2</v>
      </c>
      <c r="M40"/>
      <c r="N40"/>
      <c r="O40"/>
      <c r="P40" s="73"/>
      <c r="Q40" s="72"/>
    </row>
    <row r="41" spans="1:17" ht="30" customHeight="1">
      <c r="A41" s="370" t="s">
        <v>316</v>
      </c>
      <c r="B41" s="370"/>
      <c r="C41"/>
      <c r="D41" s="36">
        <v>95000000000</v>
      </c>
      <c r="E41"/>
      <c r="F41" s="36">
        <v>0</v>
      </c>
      <c r="G41"/>
      <c r="H41" s="36">
        <v>0</v>
      </c>
      <c r="I41"/>
      <c r="J41" s="36">
        <f t="shared" si="4"/>
        <v>95000000000</v>
      </c>
      <c r="K41"/>
      <c r="L41" s="163">
        <f t="shared" si="0"/>
        <v>6.8924921113034656E-3</v>
      </c>
      <c r="M41"/>
      <c r="N41"/>
      <c r="O41"/>
      <c r="P41" s="73"/>
      <c r="Q41" s="72"/>
    </row>
    <row r="42" spans="1:17" ht="30" customHeight="1">
      <c r="A42" s="370" t="s">
        <v>317</v>
      </c>
      <c r="B42" s="370"/>
      <c r="C42"/>
      <c r="D42" s="36">
        <v>100000000000</v>
      </c>
      <c r="E42"/>
      <c r="F42" s="36">
        <v>0</v>
      </c>
      <c r="G42"/>
      <c r="H42" s="36">
        <v>0</v>
      </c>
      <c r="I42"/>
      <c r="J42" s="36">
        <f t="shared" si="4"/>
        <v>100000000000</v>
      </c>
      <c r="K42"/>
      <c r="L42" s="163">
        <f t="shared" si="0"/>
        <v>7.2552548540036482E-3</v>
      </c>
      <c r="M42"/>
      <c r="N42"/>
      <c r="O42"/>
      <c r="P42" s="73"/>
      <c r="Q42" s="72"/>
    </row>
    <row r="43" spans="1:17" ht="30" customHeight="1">
      <c r="A43" s="370" t="s">
        <v>318</v>
      </c>
      <c r="B43" s="370"/>
      <c r="C43"/>
      <c r="D43" s="36">
        <v>250000000000</v>
      </c>
      <c r="E43"/>
      <c r="F43" s="36">
        <v>0</v>
      </c>
      <c r="G43"/>
      <c r="H43" s="36">
        <v>0</v>
      </c>
      <c r="I43"/>
      <c r="J43" s="36">
        <f t="shared" si="4"/>
        <v>250000000000</v>
      </c>
      <c r="K43"/>
      <c r="L43" s="163">
        <f t="shared" si="0"/>
        <v>1.8138137135009121E-2</v>
      </c>
      <c r="M43"/>
      <c r="N43"/>
      <c r="O43"/>
      <c r="P43" s="73"/>
      <c r="Q43" s="72"/>
    </row>
    <row r="44" spans="1:17" ht="30" customHeight="1">
      <c r="A44" s="370" t="s">
        <v>319</v>
      </c>
      <c r="B44" s="370"/>
      <c r="C44"/>
      <c r="D44" s="36">
        <v>65000000000</v>
      </c>
      <c r="E44"/>
      <c r="F44" s="36">
        <v>0</v>
      </c>
      <c r="G44"/>
      <c r="H44" s="36">
        <v>0</v>
      </c>
      <c r="I44"/>
      <c r="J44" s="36">
        <f t="shared" si="4"/>
        <v>65000000000</v>
      </c>
      <c r="K44"/>
      <c r="L44" s="163">
        <f t="shared" si="0"/>
        <v>4.715915655102371E-3</v>
      </c>
      <c r="M44"/>
      <c r="N44"/>
      <c r="O44"/>
      <c r="P44" s="73"/>
      <c r="Q44" s="72"/>
    </row>
    <row r="45" spans="1:17" ht="30" customHeight="1">
      <c r="A45" s="370" t="s">
        <v>320</v>
      </c>
      <c r="B45" s="370"/>
      <c r="C45"/>
      <c r="D45" s="36">
        <v>300000000000</v>
      </c>
      <c r="E45"/>
      <c r="F45" s="36">
        <v>0</v>
      </c>
      <c r="G45"/>
      <c r="H45" s="36">
        <v>0</v>
      </c>
      <c r="I45"/>
      <c r="J45" s="36">
        <f t="shared" si="4"/>
        <v>300000000000</v>
      </c>
      <c r="K45"/>
      <c r="L45" s="163">
        <f t="shared" si="0"/>
        <v>2.1765764562010945E-2</v>
      </c>
      <c r="M45"/>
      <c r="N45"/>
      <c r="O45"/>
      <c r="P45" s="73"/>
      <c r="Q45" s="72"/>
    </row>
    <row r="46" spans="1:17" ht="30" customHeight="1">
      <c r="A46" s="370" t="s">
        <v>321</v>
      </c>
      <c r="B46" s="370"/>
      <c r="C46"/>
      <c r="D46" s="36">
        <v>260000000000</v>
      </c>
      <c r="E46"/>
      <c r="F46" s="36">
        <v>0</v>
      </c>
      <c r="G46"/>
      <c r="H46" s="36">
        <v>0</v>
      </c>
      <c r="I46"/>
      <c r="J46" s="36">
        <f t="shared" si="4"/>
        <v>260000000000</v>
      </c>
      <c r="K46"/>
      <c r="L46" s="163">
        <f t="shared" si="0"/>
        <v>1.8863662620409484E-2</v>
      </c>
      <c r="M46"/>
      <c r="N46"/>
      <c r="O46"/>
      <c r="P46" s="73"/>
      <c r="Q46" s="72"/>
    </row>
    <row r="47" spans="1:17" ht="30" customHeight="1">
      <c r="A47" s="370" t="s">
        <v>322</v>
      </c>
      <c r="B47" s="370"/>
      <c r="C47"/>
      <c r="D47" s="36">
        <v>210000000000</v>
      </c>
      <c r="E47"/>
      <c r="F47" s="36">
        <v>0</v>
      </c>
      <c r="G47" s="36"/>
      <c r="H47" s="36">
        <v>0</v>
      </c>
      <c r="I47"/>
      <c r="J47" s="36">
        <f t="shared" si="4"/>
        <v>210000000000</v>
      </c>
      <c r="K47"/>
      <c r="L47" s="163">
        <f t="shared" si="0"/>
        <v>1.523603519340766E-2</v>
      </c>
      <c r="M47"/>
      <c r="N47"/>
      <c r="O47"/>
      <c r="P47" s="73"/>
      <c r="Q47" s="72"/>
    </row>
    <row r="48" spans="1:17" ht="30" customHeight="1">
      <c r="A48" s="370" t="s">
        <v>332</v>
      </c>
      <c r="B48" s="370"/>
      <c r="C48"/>
      <c r="D48" s="36">
        <v>0</v>
      </c>
      <c r="E48"/>
      <c r="F48" s="36">
        <v>115850000000</v>
      </c>
      <c r="G48" s="36"/>
      <c r="H48" s="36">
        <v>0</v>
      </c>
      <c r="I48"/>
      <c r="J48" s="36">
        <f t="shared" si="4"/>
        <v>115850000000</v>
      </c>
      <c r="K48"/>
      <c r="L48" s="163">
        <f t="shared" si="0"/>
        <v>8.405212748363226E-3</v>
      </c>
      <c r="M48"/>
      <c r="N48"/>
      <c r="O48"/>
      <c r="P48" s="73"/>
      <c r="Q48" s="72"/>
    </row>
    <row r="49" spans="1:17" ht="30" customHeight="1">
      <c r="A49" s="370" t="s">
        <v>333</v>
      </c>
      <c r="B49" s="370"/>
      <c r="C49"/>
      <c r="D49" s="36">
        <v>0</v>
      </c>
      <c r="E49"/>
      <c r="F49" s="36">
        <v>200000000000</v>
      </c>
      <c r="G49" s="36"/>
      <c r="H49" s="36">
        <v>0</v>
      </c>
      <c r="I49"/>
      <c r="J49" s="36">
        <f t="shared" si="4"/>
        <v>200000000000</v>
      </c>
      <c r="K49"/>
      <c r="L49" s="163">
        <f t="shared" si="0"/>
        <v>1.4510509708007296E-2</v>
      </c>
      <c r="M49"/>
      <c r="N49"/>
      <c r="O49"/>
      <c r="P49" s="73"/>
      <c r="Q49" s="72"/>
    </row>
    <row r="50" spans="1:17" ht="30" customHeight="1">
      <c r="A50" s="370" t="s">
        <v>334</v>
      </c>
      <c r="B50" s="370"/>
      <c r="C50"/>
      <c r="D50" s="36">
        <v>0</v>
      </c>
      <c r="E50"/>
      <c r="F50" s="36">
        <v>130000000000</v>
      </c>
      <c r="G50" s="36"/>
      <c r="H50" s="36">
        <v>0</v>
      </c>
      <c r="I50"/>
      <c r="J50" s="36">
        <f t="shared" si="4"/>
        <v>130000000000</v>
      </c>
      <c r="K50"/>
      <c r="L50" s="163">
        <f t="shared" si="0"/>
        <v>9.431831310204742E-3</v>
      </c>
      <c r="M50"/>
      <c r="N50"/>
      <c r="O50"/>
      <c r="P50" s="73"/>
      <c r="Q50" s="72"/>
    </row>
    <row r="51" spans="1:17" ht="30" customHeight="1">
      <c r="A51" s="370" t="s">
        <v>335</v>
      </c>
      <c r="B51" s="370"/>
      <c r="C51"/>
      <c r="D51" s="36">
        <v>0</v>
      </c>
      <c r="E51"/>
      <c r="F51" s="36">
        <v>100000000000</v>
      </c>
      <c r="G51" s="36"/>
      <c r="H51" s="36">
        <v>0</v>
      </c>
      <c r="I51"/>
      <c r="J51" s="36">
        <f t="shared" si="4"/>
        <v>100000000000</v>
      </c>
      <c r="K51"/>
      <c r="L51" s="163">
        <f t="shared" si="0"/>
        <v>7.2552548540036482E-3</v>
      </c>
      <c r="M51"/>
      <c r="N51"/>
      <c r="O51"/>
      <c r="P51" s="73"/>
      <c r="Q51" s="72"/>
    </row>
    <row r="52" spans="1:17" ht="30" customHeight="1">
      <c r="A52" s="370" t="s">
        <v>336</v>
      </c>
      <c r="B52" s="370"/>
      <c r="C52"/>
      <c r="D52" s="36">
        <v>0</v>
      </c>
      <c r="E52"/>
      <c r="F52" s="36">
        <v>150000000000</v>
      </c>
      <c r="G52" s="36"/>
      <c r="H52" s="36">
        <v>0</v>
      </c>
      <c r="I52"/>
      <c r="J52" s="36">
        <f t="shared" si="4"/>
        <v>150000000000</v>
      </c>
      <c r="K52"/>
      <c r="L52" s="163">
        <f t="shared" si="0"/>
        <v>1.0882882281005472E-2</v>
      </c>
      <c r="M52"/>
      <c r="N52"/>
      <c r="O52"/>
      <c r="P52" s="73"/>
      <c r="Q52" s="72"/>
    </row>
    <row r="53" spans="1:17" ht="30" customHeight="1">
      <c r="A53" s="370" t="s">
        <v>337</v>
      </c>
      <c r="B53" s="370"/>
      <c r="C53"/>
      <c r="D53" s="36">
        <v>0</v>
      </c>
      <c r="E53"/>
      <c r="F53" s="36">
        <v>100000000000</v>
      </c>
      <c r="G53" s="36"/>
      <c r="H53" s="36">
        <v>0</v>
      </c>
      <c r="I53"/>
      <c r="J53" s="36">
        <f t="shared" si="4"/>
        <v>100000000000</v>
      </c>
      <c r="K53"/>
      <c r="L53" s="163">
        <f t="shared" si="0"/>
        <v>7.2552548540036482E-3</v>
      </c>
      <c r="M53"/>
      <c r="N53"/>
      <c r="O53"/>
      <c r="P53" s="73"/>
      <c r="Q53" s="72"/>
    </row>
    <row r="54" spans="1:17" ht="30" customHeight="1" thickBot="1">
      <c r="A54" s="341" t="s">
        <v>12</v>
      </c>
      <c r="B54" s="341"/>
      <c r="C54"/>
      <c r="D54" s="285">
        <f>SUM(D7:D53)</f>
        <v>6078193544723</v>
      </c>
      <c r="E54" s="321"/>
      <c r="F54" s="285">
        <f t="shared" ref="F54:L54" si="5">SUM(F7:F53)</f>
        <v>8259913417103</v>
      </c>
      <c r="G54" s="321">
        <f t="shared" si="5"/>
        <v>0</v>
      </c>
      <c r="H54" s="285">
        <f t="shared" si="5"/>
        <v>7918405420216</v>
      </c>
      <c r="I54" s="321">
        <f t="shared" si="5"/>
        <v>0</v>
      </c>
      <c r="J54" s="285">
        <f t="shared" si="5"/>
        <v>6419701541610</v>
      </c>
      <c r="K54" s="321">
        <f t="shared" si="5"/>
        <v>0</v>
      </c>
      <c r="L54" s="307">
        <f t="shared" si="5"/>
        <v>0.46576570771020648</v>
      </c>
      <c r="M54"/>
      <c r="N54"/>
      <c r="O54"/>
      <c r="P54" s="73"/>
      <c r="Q54" s="72"/>
    </row>
    <row r="55" spans="1:17" ht="30" customHeight="1" thickTop="1">
      <c r="B55" s="149"/>
      <c r="C55" s="86"/>
      <c r="D55" s="73"/>
      <c r="E55" s="72"/>
      <c r="L55" s="30"/>
      <c r="N55" s="12"/>
      <c r="O55" s="12"/>
      <c r="P55" s="12"/>
      <c r="Q55" s="12"/>
    </row>
    <row r="56" spans="1:17" ht="30" customHeight="1">
      <c r="B56" s="149"/>
      <c r="C56" s="86"/>
      <c r="D56" s="73"/>
      <c r="E56" s="72"/>
      <c r="L56" s="30"/>
      <c r="N56" s="12"/>
      <c r="O56" s="12"/>
      <c r="P56" s="12"/>
      <c r="Q56" s="12"/>
    </row>
    <row r="57" spans="1:17" ht="30" customHeight="1">
      <c r="B57" s="149"/>
      <c r="C57" s="86"/>
      <c r="D57" s="73"/>
      <c r="E57" s="72"/>
      <c r="L57" s="30"/>
      <c r="N57" s="12"/>
      <c r="O57" s="12"/>
      <c r="P57" s="12"/>
      <c r="Q57" s="12"/>
    </row>
    <row r="58" spans="1:17" ht="30" customHeight="1">
      <c r="B58" s="149"/>
      <c r="C58" s="86"/>
      <c r="D58" s="73"/>
      <c r="E58" s="72"/>
      <c r="L58" s="30"/>
      <c r="N58" s="12"/>
      <c r="O58" s="12"/>
      <c r="P58" s="12"/>
      <c r="Q58" s="12"/>
    </row>
    <row r="59" spans="1:17" ht="30" customHeight="1">
      <c r="B59" s="149"/>
      <c r="C59" s="86"/>
      <c r="D59" s="73"/>
      <c r="E59" s="72"/>
      <c r="L59" s="30"/>
      <c r="N59" s="12"/>
      <c r="O59" s="12"/>
      <c r="P59" s="12"/>
      <c r="Q59" s="12"/>
    </row>
    <row r="60" spans="1:17" ht="30" customHeight="1">
      <c r="B60" s="149"/>
      <c r="C60" s="86"/>
      <c r="D60" s="73"/>
      <c r="E60" s="72"/>
      <c r="L60" s="30"/>
      <c r="N60" s="12"/>
      <c r="O60" s="12"/>
      <c r="P60" s="12"/>
      <c r="Q60" s="12"/>
    </row>
    <row r="61" spans="1:17" ht="30" customHeight="1">
      <c r="B61" s="149"/>
      <c r="C61" s="86"/>
      <c r="D61" s="73"/>
      <c r="E61" s="72"/>
      <c r="L61" s="30"/>
      <c r="N61" s="12"/>
      <c r="O61" s="12"/>
      <c r="P61" s="12"/>
      <c r="Q61" s="12"/>
    </row>
    <row r="62" spans="1:17" ht="30" customHeight="1">
      <c r="B62" s="149"/>
      <c r="C62" s="86"/>
      <c r="D62" s="73"/>
      <c r="E62" s="72"/>
      <c r="L62" s="30"/>
      <c r="N62" s="12"/>
      <c r="O62" s="12"/>
      <c r="P62" s="12"/>
      <c r="Q62" s="12"/>
    </row>
    <row r="63" spans="1:17" ht="30" customHeight="1">
      <c r="B63" s="149"/>
      <c r="C63" s="86"/>
      <c r="D63" s="73"/>
      <c r="E63" s="72"/>
      <c r="L63" s="30"/>
      <c r="N63" s="12"/>
      <c r="O63" s="12"/>
      <c r="P63" s="12"/>
      <c r="Q63" s="12"/>
    </row>
    <row r="64" spans="1:17" ht="30" customHeight="1">
      <c r="B64" s="149"/>
      <c r="C64" s="86"/>
      <c r="D64" s="73"/>
      <c r="E64" s="72"/>
      <c r="L64" s="30"/>
      <c r="N64" s="12"/>
      <c r="O64" s="12"/>
      <c r="P64" s="12"/>
      <c r="Q64" s="12"/>
    </row>
    <row r="65" spans="2:17" ht="30" customHeight="1">
      <c r="B65" s="149"/>
      <c r="C65" s="86"/>
      <c r="D65" s="73"/>
      <c r="E65" s="72"/>
      <c r="L65" s="30"/>
      <c r="N65" s="12"/>
      <c r="O65" s="12"/>
      <c r="P65" s="12"/>
      <c r="Q65" s="12"/>
    </row>
    <row r="66" spans="2:17" ht="30" customHeight="1">
      <c r="B66" s="149"/>
      <c r="C66" s="86"/>
      <c r="D66" s="73"/>
      <c r="E66" s="72"/>
      <c r="L66" s="30"/>
      <c r="N66" s="12"/>
      <c r="O66" s="12"/>
      <c r="P66" s="12"/>
      <c r="Q66" s="12"/>
    </row>
    <row r="67" spans="2:17" ht="30" customHeight="1">
      <c r="B67" s="149"/>
      <c r="C67" s="86"/>
      <c r="D67" s="73"/>
      <c r="E67" s="72"/>
      <c r="L67" s="30"/>
      <c r="N67" s="12"/>
      <c r="O67" s="12"/>
      <c r="P67" s="12"/>
      <c r="Q67" s="12"/>
    </row>
    <row r="68" spans="2:17" ht="30" customHeight="1">
      <c r="B68" s="149"/>
      <c r="C68" s="86"/>
      <c r="D68" s="73"/>
      <c r="E68" s="72"/>
      <c r="L68" s="30"/>
      <c r="N68" s="12"/>
      <c r="O68" s="12"/>
      <c r="P68" s="12"/>
      <c r="Q68" s="12"/>
    </row>
    <row r="69" spans="2:17" ht="30" customHeight="1">
      <c r="B69" s="149"/>
      <c r="C69" s="86"/>
      <c r="D69" s="73"/>
      <c r="E69" s="72"/>
      <c r="L69" s="30"/>
      <c r="N69" s="12"/>
      <c r="O69" s="12"/>
      <c r="P69" s="12"/>
      <c r="Q69" s="12"/>
    </row>
    <row r="70" spans="2:17" ht="30" customHeight="1">
      <c r="B70" s="149"/>
      <c r="C70" s="86"/>
      <c r="D70" s="73"/>
      <c r="E70" s="72"/>
      <c r="L70" s="30"/>
      <c r="N70" s="12"/>
      <c r="O70" s="12"/>
      <c r="P70" s="12"/>
      <c r="Q70" s="12"/>
    </row>
    <row r="71" spans="2:17" ht="30" customHeight="1">
      <c r="B71" s="149"/>
      <c r="C71" s="86"/>
      <c r="D71" s="73"/>
      <c r="E71" s="72"/>
      <c r="L71" s="30"/>
      <c r="N71" s="12"/>
      <c r="O71" s="12"/>
      <c r="P71" s="12"/>
      <c r="Q71" s="12"/>
    </row>
    <row r="72" spans="2:17" ht="30" customHeight="1">
      <c r="B72" s="149"/>
      <c r="C72" s="86"/>
      <c r="D72" s="73"/>
      <c r="E72" s="72"/>
      <c r="L72" s="30"/>
      <c r="N72" s="12"/>
      <c r="O72" s="12"/>
      <c r="P72" s="12"/>
      <c r="Q72" s="12"/>
    </row>
    <row r="73" spans="2:17" ht="30" customHeight="1">
      <c r="B73" s="149"/>
      <c r="C73" s="86"/>
      <c r="D73" s="73"/>
      <c r="E73" s="72"/>
      <c r="L73" s="30"/>
      <c r="N73" s="12"/>
      <c r="O73" s="12"/>
      <c r="P73" s="12"/>
      <c r="Q73" s="12"/>
    </row>
    <row r="74" spans="2:17" ht="30" customHeight="1">
      <c r="B74" s="149"/>
      <c r="C74" s="86"/>
      <c r="D74" s="73"/>
      <c r="E74" s="72"/>
      <c r="L74" s="30"/>
      <c r="N74" s="12"/>
      <c r="O74" s="12"/>
      <c r="P74" s="12"/>
      <c r="Q74" s="12"/>
    </row>
    <row r="75" spans="2:17" ht="30" customHeight="1">
      <c r="B75" s="149"/>
      <c r="C75" s="86"/>
      <c r="D75" s="73"/>
      <c r="E75" s="72"/>
      <c r="L75" s="30"/>
      <c r="N75" s="12"/>
      <c r="O75" s="12"/>
      <c r="P75" s="12"/>
      <c r="Q75" s="12"/>
    </row>
    <row r="76" spans="2:17" ht="30" customHeight="1">
      <c r="B76" s="149"/>
      <c r="C76" s="86"/>
      <c r="D76" s="73"/>
      <c r="E76" s="72"/>
      <c r="L76" s="30"/>
      <c r="N76" s="12"/>
      <c r="O76" s="12"/>
      <c r="P76" s="12"/>
      <c r="Q76" s="12"/>
    </row>
    <row r="77" spans="2:17" ht="30" customHeight="1">
      <c r="B77" s="149"/>
      <c r="C77" s="86"/>
      <c r="D77" s="73"/>
      <c r="E77" s="72"/>
      <c r="L77" s="30"/>
      <c r="N77" s="12"/>
      <c r="O77" s="12"/>
      <c r="P77" s="12"/>
      <c r="Q77" s="12"/>
    </row>
    <row r="78" spans="2:17" ht="30" customHeight="1">
      <c r="B78" s="149"/>
      <c r="C78" s="86"/>
      <c r="D78" s="73"/>
      <c r="E78" s="72"/>
      <c r="L78" s="30"/>
      <c r="N78" s="12"/>
      <c r="O78" s="12"/>
      <c r="P78" s="12"/>
      <c r="Q78" s="12"/>
    </row>
    <row r="79" spans="2:17" ht="30" customHeight="1">
      <c r="B79" s="149"/>
      <c r="C79" s="86"/>
      <c r="D79" s="73"/>
      <c r="E79" s="72"/>
      <c r="L79" s="30"/>
      <c r="N79" s="12"/>
      <c r="O79" s="12"/>
      <c r="P79" s="12"/>
      <c r="Q79" s="12"/>
    </row>
    <row r="80" spans="2:17" s="22" customFormat="1" ht="30" customHeight="1">
      <c r="B80" s="150"/>
      <c r="C80" s="145"/>
      <c r="D80" s="74"/>
      <c r="E80" s="72"/>
      <c r="L80" s="46"/>
    </row>
    <row r="81" spans="10:10" ht="24.95" customHeight="1">
      <c r="J81" s="98"/>
    </row>
  </sheetData>
  <mergeCells count="55">
    <mergeCell ref="A53:B53"/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9:B9"/>
    <mergeCell ref="A10:B10"/>
    <mergeCell ref="A16:B16"/>
    <mergeCell ref="A15:B15"/>
    <mergeCell ref="A11:B11"/>
    <mergeCell ref="A12:B12"/>
    <mergeCell ref="A13:B13"/>
    <mergeCell ref="A14:B14"/>
    <mergeCell ref="A6:B6"/>
    <mergeCell ref="A7:B7"/>
    <mergeCell ref="A8:B8"/>
    <mergeCell ref="A1:L1"/>
    <mergeCell ref="A2:L2"/>
    <mergeCell ref="A3:L3"/>
    <mergeCell ref="F5:H5"/>
    <mergeCell ref="A4:L4"/>
    <mergeCell ref="J5:L5"/>
    <mergeCell ref="A54:B54"/>
    <mergeCell ref="A25:B25"/>
    <mergeCell ref="A26:B26"/>
    <mergeCell ref="A17:B17"/>
    <mergeCell ref="A20:B20"/>
    <mergeCell ref="A21:B21"/>
    <mergeCell ref="A22:B22"/>
    <mergeCell ref="A18:B18"/>
    <mergeCell ref="A19:B19"/>
    <mergeCell ref="A27:B27"/>
    <mergeCell ref="A23:B23"/>
    <mergeCell ref="A24:B24"/>
    <mergeCell ref="A28:B28"/>
    <mergeCell ref="A29:B29"/>
    <mergeCell ref="A30:B30"/>
    <mergeCell ref="A36:B36"/>
    <mergeCell ref="A37:B37"/>
    <mergeCell ref="A31:B31"/>
    <mergeCell ref="A32:B32"/>
    <mergeCell ref="A33:B33"/>
    <mergeCell ref="A34:B34"/>
    <mergeCell ref="A35:B35"/>
  </mergeCells>
  <pageMargins left="0.39" right="0.39" top="0.39" bottom="0.39" header="0" footer="0"/>
  <pageSetup scale="8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31869B"/>
  </sheetPr>
  <dimension ref="A1:N11"/>
  <sheetViews>
    <sheetView rightToLeft="1" view="pageBreakPreview" zoomScaleNormal="100" zoomScaleSheetLayoutView="100" workbookViewId="0">
      <selection activeCell="M1" sqref="M1"/>
    </sheetView>
  </sheetViews>
  <sheetFormatPr defaultRowHeight="30" customHeight="1"/>
  <cols>
    <col min="1" max="1" width="2.5703125" customWidth="1"/>
    <col min="2" max="2" width="48.85546875" customWidth="1"/>
    <col min="3" max="3" width="0.42578125" customWidth="1"/>
    <col min="4" max="4" width="11.7109375" customWidth="1"/>
    <col min="5" max="5" width="0.7109375" customWidth="1"/>
    <col min="6" max="6" width="22" customWidth="1"/>
    <col min="7" max="7" width="0.85546875" customWidth="1"/>
    <col min="8" max="8" width="12" style="58" customWidth="1"/>
    <col min="9" max="9" width="0.5703125" style="58" customWidth="1"/>
    <col min="10" max="10" width="12.85546875" style="58" customWidth="1"/>
    <col min="11" max="11" width="0.28515625" customWidth="1"/>
    <col min="12" max="12" width="24.85546875" style="45" hidden="1" customWidth="1"/>
    <col min="13" max="13" width="23" style="34" bestFit="1" customWidth="1"/>
    <col min="14" max="14" width="15.85546875" style="45" bestFit="1" customWidth="1"/>
  </cols>
  <sheetData>
    <row r="1" spans="1:14" s="12" customFormat="1" ht="30" customHeight="1">
      <c r="A1" s="341" t="s">
        <v>0</v>
      </c>
      <c r="B1" s="341"/>
      <c r="C1" s="341"/>
      <c r="D1" s="341"/>
      <c r="E1" s="341"/>
      <c r="F1" s="341"/>
      <c r="G1" s="341"/>
      <c r="H1" s="341"/>
      <c r="I1" s="341"/>
      <c r="J1" s="341"/>
      <c r="L1" s="30"/>
      <c r="M1" s="98"/>
      <c r="N1" s="30"/>
    </row>
    <row r="2" spans="1:14" s="12" customFormat="1" ht="30" customHeight="1">
      <c r="A2" s="341" t="s">
        <v>83</v>
      </c>
      <c r="B2" s="341"/>
      <c r="C2" s="341"/>
      <c r="D2" s="341"/>
      <c r="E2" s="341"/>
      <c r="F2" s="341"/>
      <c r="G2" s="341"/>
      <c r="H2" s="341"/>
      <c r="I2" s="341"/>
      <c r="J2" s="341"/>
      <c r="L2" s="30"/>
      <c r="M2" s="98"/>
      <c r="N2" s="30"/>
    </row>
    <row r="3" spans="1:14" s="12" customFormat="1" ht="30" customHeight="1">
      <c r="A3" s="341" t="s">
        <v>325</v>
      </c>
      <c r="B3" s="341"/>
      <c r="C3" s="341"/>
      <c r="D3" s="341"/>
      <c r="E3" s="341"/>
      <c r="F3" s="341"/>
      <c r="G3" s="341"/>
      <c r="H3" s="341"/>
      <c r="I3" s="341"/>
      <c r="J3" s="341"/>
      <c r="L3" s="30"/>
      <c r="M3" s="98"/>
      <c r="N3" s="30"/>
    </row>
    <row r="4" spans="1:14" s="13" customFormat="1" ht="30" customHeight="1">
      <c r="A4" s="342" t="s">
        <v>146</v>
      </c>
      <c r="B4" s="342"/>
      <c r="C4" s="342"/>
      <c r="D4" s="342"/>
      <c r="E4" s="342"/>
      <c r="F4" s="342"/>
      <c r="G4" s="342"/>
      <c r="H4" s="342"/>
      <c r="I4" s="342"/>
      <c r="J4" s="342"/>
      <c r="L4" s="44"/>
      <c r="M4" s="117"/>
      <c r="N4" s="44"/>
    </row>
    <row r="5" spans="1:14" s="12" customFormat="1" ht="42" customHeight="1">
      <c r="A5" s="338" t="s">
        <v>84</v>
      </c>
      <c r="B5" s="338"/>
      <c r="D5" s="1" t="s">
        <v>85</v>
      </c>
      <c r="F5" s="1" t="s">
        <v>70</v>
      </c>
      <c r="H5" s="82" t="s">
        <v>86</v>
      </c>
      <c r="I5" s="54"/>
      <c r="J5" s="82" t="s">
        <v>87</v>
      </c>
      <c r="L5" s="30"/>
      <c r="M5" s="98"/>
      <c r="N5" s="30"/>
    </row>
    <row r="6" spans="1:14" s="12" customFormat="1" ht="30" customHeight="1">
      <c r="A6" s="371" t="s">
        <v>88</v>
      </c>
      <c r="B6" s="371"/>
      <c r="D6" s="31" t="s">
        <v>147</v>
      </c>
      <c r="E6" s="14"/>
      <c r="F6" s="155">
        <f>'درآمد سرمایه گذاری در سهام'!I26</f>
        <v>0</v>
      </c>
      <c r="G6" s="14"/>
      <c r="H6" s="216">
        <f>F6/F11</f>
        <v>0</v>
      </c>
      <c r="I6" s="152"/>
      <c r="J6" s="218">
        <f>F6/11751716039385</f>
        <v>0</v>
      </c>
      <c r="L6" s="157">
        <v>7325921202288</v>
      </c>
      <c r="M6" s="43"/>
      <c r="N6" s="30"/>
    </row>
    <row r="7" spans="1:14" s="12" customFormat="1" ht="30" customHeight="1">
      <c r="A7" s="370" t="s">
        <v>89</v>
      </c>
      <c r="B7" s="370"/>
      <c r="D7" s="31" t="s">
        <v>90</v>
      </c>
      <c r="E7" s="14"/>
      <c r="F7" s="155">
        <f>'درآمد سرمایه گذاری در صندوق'!I32</f>
        <v>47301762899</v>
      </c>
      <c r="G7" s="14"/>
      <c r="H7" s="47">
        <f>F7/F11</f>
        <v>0.12436199330550823</v>
      </c>
      <c r="I7" s="62"/>
      <c r="J7" s="47">
        <f>F7/11751716039385</f>
        <v>4.0250941003400417E-3</v>
      </c>
      <c r="L7" s="43"/>
      <c r="M7" s="43"/>
      <c r="N7" s="30"/>
    </row>
    <row r="8" spans="1:14" s="12" customFormat="1" ht="30" customHeight="1">
      <c r="A8" s="370" t="s">
        <v>91</v>
      </c>
      <c r="B8" s="370"/>
      <c r="D8" s="31" t="s">
        <v>148</v>
      </c>
      <c r="E8" s="14"/>
      <c r="F8" s="202">
        <f>'درآمد سرمایه گذاری در اوراق به'!I35</f>
        <v>169231701000</v>
      </c>
      <c r="G8" s="14"/>
      <c r="H8" s="47">
        <f>F8/F11</f>
        <v>0.44493038688176889</v>
      </c>
      <c r="I8" s="62"/>
      <c r="J8" s="47">
        <f>F8/11751716039385</f>
        <v>1.4400594809543778E-2</v>
      </c>
      <c r="L8" s="43"/>
      <c r="M8" s="43"/>
      <c r="N8" s="30"/>
    </row>
    <row r="9" spans="1:14" s="12" customFormat="1" ht="30" customHeight="1">
      <c r="A9" s="370" t="s">
        <v>92</v>
      </c>
      <c r="B9" s="370"/>
      <c r="D9" s="31" t="s">
        <v>149</v>
      </c>
      <c r="E9" s="14"/>
      <c r="F9" s="202">
        <f>'درآمد سپرده بانکی'!D75</f>
        <v>163645143869</v>
      </c>
      <c r="G9" s="14"/>
      <c r="H9" s="47">
        <f>F9/F11</f>
        <v>0.43024265987231847</v>
      </c>
      <c r="I9" s="62"/>
      <c r="J9" s="47">
        <f>F9/11751716039385</f>
        <v>1.3925212566450339E-2</v>
      </c>
      <c r="L9" s="43"/>
      <c r="M9" s="43"/>
      <c r="N9" s="30"/>
    </row>
    <row r="10" spans="1:14" s="12" customFormat="1" ht="30" customHeight="1">
      <c r="A10" s="370" t="s">
        <v>93</v>
      </c>
      <c r="B10" s="370"/>
      <c r="D10" s="31" t="s">
        <v>150</v>
      </c>
      <c r="E10" s="14"/>
      <c r="F10" s="211">
        <f>'سایر درآمدها'!D10</f>
        <v>176850051</v>
      </c>
      <c r="G10" s="14"/>
      <c r="H10" s="84">
        <f>F10/F11</f>
        <v>4.6495994040437235E-4</v>
      </c>
      <c r="I10" s="62"/>
      <c r="J10" s="84">
        <f>F10/11751716039385</f>
        <v>1.50488703443225E-5</v>
      </c>
      <c r="L10" s="43"/>
      <c r="M10" s="43"/>
      <c r="N10" s="30"/>
    </row>
    <row r="11" spans="1:14" s="12" customFormat="1" ht="30" customHeight="1">
      <c r="A11" s="341" t="s">
        <v>12</v>
      </c>
      <c r="B11" s="341"/>
      <c r="C11" s="22"/>
      <c r="D11" s="19"/>
      <c r="E11" s="20"/>
      <c r="F11" s="21">
        <f>SUM(F6:F10)</f>
        <v>380355457819</v>
      </c>
      <c r="G11" s="20"/>
      <c r="H11" s="85">
        <f>SUM(H6:H10)</f>
        <v>1</v>
      </c>
      <c r="I11" s="81"/>
      <c r="J11" s="219">
        <f>SUM(J6:J10)</f>
        <v>3.2365950346678482E-2</v>
      </c>
      <c r="L11" s="89"/>
      <c r="M11" s="98"/>
      <c r="N11" s="30"/>
    </row>
  </sheetData>
  <mergeCells count="11">
    <mergeCell ref="A11:B11"/>
    <mergeCell ref="A6:B6"/>
    <mergeCell ref="A7:B7"/>
    <mergeCell ref="A8:B8"/>
    <mergeCell ref="A9:B9"/>
    <mergeCell ref="A10:B10"/>
    <mergeCell ref="A1:J1"/>
    <mergeCell ref="A2:J2"/>
    <mergeCell ref="A3:J3"/>
    <mergeCell ref="A5:B5"/>
    <mergeCell ref="A4:J4"/>
  </mergeCells>
  <pageMargins left="0.39" right="0.39" top="0.39" bottom="0.39" header="0" footer="0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23</vt:i4>
      </vt:variant>
    </vt:vector>
  </HeadingPairs>
  <TitlesOfParts>
    <vt:vector size="42" baseType="lpstr">
      <vt:lpstr>صورت وضعیت</vt:lpstr>
      <vt:lpstr>سهام</vt:lpstr>
      <vt:lpstr>اوراق</vt:lpstr>
      <vt:lpstr>مبالغ تخصیصی اوراق</vt:lpstr>
      <vt:lpstr>تعدیل قیمت</vt:lpstr>
      <vt:lpstr>اوراق مشتقه</vt:lpstr>
      <vt:lpstr>واحدهای صندوق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درآمد اوراق بهادار</vt:lpstr>
      <vt:lpstr>درآمد ناشی از تغییر قیمت اوراق</vt:lpstr>
      <vt:lpstr>درآمد ناشی از فروش</vt:lpstr>
      <vt:lpstr>سود سپرده بانکی</vt:lpstr>
      <vt:lpstr>اوراق!Print_Area</vt:lpstr>
      <vt:lpstr>'اوراق مشتقه'!Print_Area</vt:lpstr>
      <vt:lpstr>'تعدیل قیمت'!Print_Area</vt:lpstr>
      <vt:lpstr>درآمد!Print_Area</vt:lpstr>
      <vt:lpstr>'درآمد اوراق بهادار'!Print_Area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  <vt:lpstr>'درآمد سپرده بانکی'!Print_Titles</vt:lpstr>
      <vt:lpstr>'درآمد سرمایه گذاری در اوراق به'!Print_Titles</vt:lpstr>
      <vt:lpstr>'درآمد ناشی از فروش'!Print_Titles</vt:lpstr>
      <vt:lpstr>'سود سپرده بانکی'!Print_Titles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Behnaz Taheri</dc:creator>
  <dc:description/>
  <cp:lastModifiedBy>Khashayar Dadashi</cp:lastModifiedBy>
  <cp:lastPrinted>2025-08-31T08:02:56Z</cp:lastPrinted>
  <dcterms:created xsi:type="dcterms:W3CDTF">2024-08-25T06:34:11Z</dcterms:created>
  <dcterms:modified xsi:type="dcterms:W3CDTF">2025-10-01T07:30:14Z</dcterms:modified>
</cp:coreProperties>
</file>