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\Sam\گزارشات قانونی و دوره ای\صورت وضعیت پرتفوی\1405\1405.02.31\"/>
    </mc:Choice>
  </mc:AlternateContent>
  <xr:revisionPtr revIDLastSave="0" documentId="13_ncr:1_{D24D618A-D0BD-41D2-8FDF-FD5B9ACD428B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اوراق!$A$1:$AL$35</definedName>
    <definedName name="_xlnm.Print_Area" localSheetId="5">'اوراق مشتقه'!$A$1:$AU$11</definedName>
    <definedName name="_xlnm.Print_Area" localSheetId="4">'تعدیل قیمت'!$A$1:$M$15</definedName>
    <definedName name="_xlnm.Print_Area" localSheetId="8">درآمد!$A$1:$L$11</definedName>
    <definedName name="_xlnm.Print_Area" localSheetId="15">'درآمد اوراق بهادار'!$A$1:$R$28</definedName>
    <definedName name="_xlnm.Print_Area" localSheetId="12">'درآمد سپرده بانکی'!$A$1:$F$117</definedName>
    <definedName name="_xlnm.Print_Area" localSheetId="11">'درآمد سرمایه گذاری در اوراق به'!$A$1:$R$39</definedName>
    <definedName name="_xlnm.Print_Area" localSheetId="9">'درآمد سرمایه گذاری در سهام'!$A$1:$V$12</definedName>
    <definedName name="_xlnm.Print_Area" localSheetId="10">'درآمد سرمایه گذاری در صندوق'!$A$1:$U$38</definedName>
    <definedName name="_xlnm.Print_Area" localSheetId="14">'درآمد سود سهام'!$A$1:$T$9</definedName>
    <definedName name="_xlnm.Print_Area" localSheetId="16">'درآمد ناشی از تغییر قیمت اوراق'!$A$1:$R$62</definedName>
    <definedName name="_xlnm.Print_Area" localSheetId="17">'درآمد ناشی از فروش'!$A$1:$R$25</definedName>
    <definedName name="_xlnm.Print_Area" localSheetId="13">'سایر درآمدها'!$A$1:$G$11</definedName>
    <definedName name="_xlnm.Print_Area" localSheetId="7">سپرده!$A$1:$N$97</definedName>
    <definedName name="_xlnm.Print_Area" localSheetId="1">سهام!$A$1:$AB$14</definedName>
    <definedName name="_xlnm.Print_Area" localSheetId="18">'سود سپرده بانکی'!$A$1:$M$117</definedName>
    <definedName name="_xlnm.Print_Area" localSheetId="0">'صورت وضعیت'!$A$1:$C$43</definedName>
    <definedName name="_xlnm.Print_Area" localSheetId="3">'مبالغ تخصیصی اوراق'!$A$1:$R$16</definedName>
    <definedName name="_xlnm.Print_Area" localSheetId="6">'واحدهای صندوق'!$A$1:$AC$36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34" i="5" l="1"/>
  <c r="M10" i="9"/>
  <c r="C10" i="9"/>
  <c r="O26" i="10"/>
  <c r="E26" i="10"/>
  <c r="S26" i="10"/>
  <c r="I26" i="10"/>
  <c r="C37" i="10"/>
  <c r="M37" i="10"/>
  <c r="O36" i="10"/>
  <c r="S36" i="10" s="1"/>
  <c r="O33" i="10"/>
  <c r="S33" i="10" s="1"/>
  <c r="E36" i="10"/>
  <c r="I36" i="10" s="1"/>
  <c r="E33" i="10"/>
  <c r="I33" i="10"/>
  <c r="O31" i="10"/>
  <c r="S31" i="10" s="1"/>
  <c r="E31" i="10"/>
  <c r="I31" i="10" s="1"/>
  <c r="O19" i="10"/>
  <c r="S19" i="10" s="1"/>
  <c r="E19" i="10"/>
  <c r="I19" i="10" s="1"/>
  <c r="O12" i="10"/>
  <c r="S12" i="10" s="1"/>
  <c r="E12" i="10"/>
  <c r="I12" i="10" s="1"/>
  <c r="Q38" i="11"/>
  <c r="O38" i="11"/>
  <c r="M38" i="11"/>
  <c r="K38" i="11"/>
  <c r="G38" i="11"/>
  <c r="E38" i="11"/>
  <c r="M37" i="11"/>
  <c r="Q37" i="11" s="1"/>
  <c r="E37" i="11"/>
  <c r="I37" i="11" s="1"/>
  <c r="M35" i="11"/>
  <c r="E35" i="11"/>
  <c r="M34" i="11"/>
  <c r="Q34" i="11" s="1"/>
  <c r="E34" i="11"/>
  <c r="Q35" i="11"/>
  <c r="I34" i="11"/>
  <c r="I35" i="11"/>
  <c r="O8" i="11"/>
  <c r="Q8" i="11" s="1"/>
  <c r="G8" i="11"/>
  <c r="O7" i="11"/>
  <c r="G7" i="11"/>
  <c r="M7" i="11"/>
  <c r="E7" i="11"/>
  <c r="I8" i="11"/>
  <c r="O36" i="11"/>
  <c r="G36" i="11"/>
  <c r="I57" i="21"/>
  <c r="K57" i="21"/>
  <c r="M57" i="21"/>
  <c r="Q57" i="21" s="1"/>
  <c r="Q7" i="11" l="1"/>
  <c r="I7" i="11"/>
  <c r="O62" i="21"/>
  <c r="G62" i="21"/>
  <c r="E62" i="21"/>
  <c r="C62" i="21"/>
  <c r="M59" i="21"/>
  <c r="Q59" i="21" s="1"/>
  <c r="M60" i="21"/>
  <c r="Q60" i="21" s="1"/>
  <c r="M61" i="21"/>
  <c r="Q61" i="21" s="1"/>
  <c r="I61" i="21"/>
  <c r="K59" i="21"/>
  <c r="K60" i="21"/>
  <c r="K61" i="21"/>
  <c r="I59" i="21"/>
  <c r="I60" i="21"/>
  <c r="M37" i="21"/>
  <c r="Q37" i="21" s="1"/>
  <c r="K37" i="21"/>
  <c r="I37" i="21"/>
  <c r="M34" i="21"/>
  <c r="Q34" i="21" s="1"/>
  <c r="K34" i="21"/>
  <c r="I34" i="21"/>
  <c r="M32" i="21"/>
  <c r="Q32" i="21" s="1"/>
  <c r="K32" i="21"/>
  <c r="I32" i="21"/>
  <c r="M19" i="21"/>
  <c r="Q19" i="21" s="1"/>
  <c r="K19" i="21"/>
  <c r="I19" i="21"/>
  <c r="M27" i="21"/>
  <c r="Q27" i="21" s="1"/>
  <c r="K27" i="21"/>
  <c r="I27" i="21"/>
  <c r="M24" i="21"/>
  <c r="Q24" i="21" s="1"/>
  <c r="K24" i="21"/>
  <c r="I24" i="21"/>
  <c r="Q14" i="19"/>
  <c r="Q15" i="19"/>
  <c r="Q16" i="19"/>
  <c r="I14" i="19"/>
  <c r="I15" i="19"/>
  <c r="I16" i="19"/>
  <c r="I8" i="15"/>
  <c r="K8" i="15"/>
  <c r="M8" i="15"/>
  <c r="O8" i="15"/>
  <c r="Q8" i="15"/>
  <c r="S8" i="15"/>
  <c r="S7" i="15"/>
  <c r="M7" i="15"/>
  <c r="I7" i="15"/>
  <c r="F117" i="13" l="1"/>
  <c r="D117" i="13"/>
  <c r="K117" i="18"/>
  <c r="I117" i="18"/>
  <c r="E117" i="18"/>
  <c r="C117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J79" i="7"/>
  <c r="J80" i="7"/>
  <c r="L80" i="7" s="1"/>
  <c r="J81" i="7"/>
  <c r="L81" i="7" s="1"/>
  <c r="J82" i="7"/>
  <c r="L82" i="7" s="1"/>
  <c r="J83" i="7"/>
  <c r="J84" i="7"/>
  <c r="J85" i="7"/>
  <c r="J86" i="7"/>
  <c r="L86" i="7" s="1"/>
  <c r="J87" i="7"/>
  <c r="L87" i="7" s="1"/>
  <c r="J88" i="7"/>
  <c r="J89" i="7"/>
  <c r="J90" i="7"/>
  <c r="J91" i="7"/>
  <c r="J92" i="7"/>
  <c r="L92" i="7" s="1"/>
  <c r="J93" i="7"/>
  <c r="L93" i="7" s="1"/>
  <c r="J94" i="7"/>
  <c r="J95" i="7"/>
  <c r="J96" i="7"/>
  <c r="L96" i="7"/>
  <c r="L95" i="7"/>
  <c r="L94" i="7"/>
  <c r="L91" i="7"/>
  <c r="L90" i="7"/>
  <c r="L89" i="7"/>
  <c r="L88" i="7"/>
  <c r="L85" i="7"/>
  <c r="L84" i="7"/>
  <c r="L83" i="7"/>
  <c r="L79" i="7"/>
  <c r="H97" i="7"/>
  <c r="F97" i="7"/>
  <c r="D97" i="7"/>
  <c r="S21" i="4"/>
  <c r="S34" i="4"/>
  <c r="S33" i="4"/>
  <c r="S32" i="4"/>
  <c r="S31" i="4"/>
  <c r="S30" i="4"/>
  <c r="S29" i="4"/>
  <c r="Y35" i="4"/>
  <c r="AA34" i="4"/>
  <c r="AA33" i="4"/>
  <c r="AA32" i="4"/>
  <c r="AA31" i="4"/>
  <c r="AA30" i="4"/>
  <c r="AA29" i="4"/>
  <c r="W35" i="4"/>
  <c r="Q35" i="4"/>
  <c r="I35" i="4"/>
  <c r="K35" i="4"/>
  <c r="M35" i="4"/>
  <c r="O35" i="4"/>
  <c r="G35" i="4"/>
  <c r="D35" i="4"/>
  <c r="S24" i="4"/>
  <c r="S35" i="4" l="1"/>
  <c r="J15" i="12"/>
  <c r="AL32" i="5"/>
  <c r="AL29" i="5"/>
  <c r="AH34" i="5"/>
  <c r="AJ34" i="5"/>
  <c r="AL33" i="5"/>
  <c r="AL31" i="5"/>
  <c r="AL30" i="5"/>
  <c r="AL28" i="5"/>
  <c r="AD33" i="5"/>
  <c r="AB34" i="5"/>
  <c r="Z34" i="5"/>
  <c r="AD32" i="5"/>
  <c r="AD34" i="5"/>
  <c r="AD31" i="5"/>
  <c r="AD30" i="5"/>
  <c r="AD29" i="5"/>
  <c r="X34" i="5"/>
  <c r="V34" i="5"/>
  <c r="T34" i="5"/>
  <c r="R34" i="5"/>
  <c r="P34" i="5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L8" i="5"/>
  <c r="AA12" i="2"/>
  <c r="AA11" i="2"/>
  <c r="AA10" i="2"/>
  <c r="AA9" i="2"/>
  <c r="W13" i="2"/>
  <c r="I13" i="2"/>
  <c r="M15" i="21"/>
  <c r="M9" i="21"/>
  <c r="M58" i="21"/>
  <c r="Q58" i="21" s="1"/>
  <c r="Q36" i="11" s="1"/>
  <c r="K58" i="21"/>
  <c r="I58" i="21"/>
  <c r="I36" i="11" s="1"/>
  <c r="G28" i="17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G100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77" i="18"/>
  <c r="G7" i="18"/>
  <c r="AA35" i="4" l="1"/>
  <c r="J78" i="7"/>
  <c r="L78" i="7" s="1"/>
  <c r="J77" i="7"/>
  <c r="L77" i="7" s="1"/>
  <c r="J76" i="7"/>
  <c r="L76" i="7" s="1"/>
  <c r="J75" i="7"/>
  <c r="L75" i="7" s="1"/>
  <c r="J74" i="7"/>
  <c r="L74" i="7" s="1"/>
  <c r="J73" i="7"/>
  <c r="L73" i="7" s="1"/>
  <c r="J72" i="7"/>
  <c r="L72" i="7" s="1"/>
  <c r="J71" i="7"/>
  <c r="L71" i="7" s="1"/>
  <c r="J70" i="7"/>
  <c r="L70" i="7" s="1"/>
  <c r="J69" i="7"/>
  <c r="L69" i="7" s="1"/>
  <c r="J68" i="7"/>
  <c r="L68" i="7" s="1"/>
  <c r="J67" i="7"/>
  <c r="L67" i="7" s="1"/>
  <c r="J66" i="7"/>
  <c r="L66" i="7" s="1"/>
  <c r="J65" i="7"/>
  <c r="L65" i="7" s="1"/>
  <c r="J64" i="7"/>
  <c r="L64" i="7" s="1"/>
  <c r="J63" i="7"/>
  <c r="L63" i="7" s="1"/>
  <c r="J62" i="7"/>
  <c r="L62" i="7" s="1"/>
  <c r="J61" i="7"/>
  <c r="L61" i="7" s="1"/>
  <c r="J60" i="7"/>
  <c r="L60" i="7" s="1"/>
  <c r="J59" i="7"/>
  <c r="L59" i="7" s="1"/>
  <c r="J58" i="7"/>
  <c r="J57" i="7"/>
  <c r="L57" i="7" s="1"/>
  <c r="J56" i="7"/>
  <c r="L56" i="7" s="1"/>
  <c r="J55" i="7"/>
  <c r="L55" i="7" s="1"/>
  <c r="J54" i="7"/>
  <c r="L54" i="7" s="1"/>
  <c r="J53" i="7"/>
  <c r="L53" i="7" s="1"/>
  <c r="C14" i="6"/>
  <c r="AD28" i="5"/>
  <c r="Q17" i="19"/>
  <c r="O29" i="11" s="1"/>
  <c r="Q18" i="19"/>
  <c r="O30" i="11" s="1"/>
  <c r="I18" i="19"/>
  <c r="G30" i="11" s="1"/>
  <c r="I17" i="19"/>
  <c r="G29" i="11" s="1"/>
  <c r="G75" i="18"/>
  <c r="G76" i="18"/>
  <c r="M67" i="18"/>
  <c r="M77" i="18"/>
  <c r="M76" i="18"/>
  <c r="M75" i="18"/>
  <c r="G67" i="18"/>
  <c r="J52" i="7"/>
  <c r="L52" i="7" s="1"/>
  <c r="J51" i="7"/>
  <c r="L51" i="7" s="1"/>
  <c r="J50" i="7"/>
  <c r="L50" i="7" s="1"/>
  <c r="AD26" i="5"/>
  <c r="K13" i="6"/>
  <c r="K14" i="6" s="1"/>
  <c r="AD8" i="5"/>
  <c r="L58" i="7" l="1"/>
  <c r="AA13" i="2"/>
  <c r="K32" i="11"/>
  <c r="M28" i="17"/>
  <c r="Q8" i="17"/>
  <c r="K33" i="11" s="1"/>
  <c r="Q7" i="17"/>
  <c r="K8" i="17"/>
  <c r="C33" i="11" s="1"/>
  <c r="C38" i="11" s="1"/>
  <c r="K7" i="17"/>
  <c r="C32" i="11" l="1"/>
  <c r="M56" i="21"/>
  <c r="Q56" i="21" s="1"/>
  <c r="M32" i="11" s="1"/>
  <c r="Q32" i="11" s="1"/>
  <c r="K56" i="21"/>
  <c r="M55" i="21"/>
  <c r="Q55" i="21" s="1"/>
  <c r="M33" i="11" s="1"/>
  <c r="Q33" i="11" s="1"/>
  <c r="K55" i="21"/>
  <c r="I56" i="21"/>
  <c r="E32" i="11" s="1"/>
  <c r="I55" i="21"/>
  <c r="E33" i="11" s="1"/>
  <c r="I33" i="11" s="1"/>
  <c r="I38" i="11" s="1"/>
  <c r="I36" i="21"/>
  <c r="E35" i="10" s="1"/>
  <c r="I35" i="10" s="1"/>
  <c r="M36" i="21"/>
  <c r="Q36" i="21" s="1"/>
  <c r="O35" i="10" s="1"/>
  <c r="S35" i="10" s="1"/>
  <c r="K36" i="21"/>
  <c r="I35" i="21"/>
  <c r="E34" i="10" s="1"/>
  <c r="I34" i="10" s="1"/>
  <c r="M35" i="21"/>
  <c r="Q35" i="21" s="1"/>
  <c r="O34" i="10" s="1"/>
  <c r="S34" i="10" s="1"/>
  <c r="K35" i="21"/>
  <c r="I30" i="21"/>
  <c r="M29" i="21"/>
  <c r="K29" i="21"/>
  <c r="M10" i="21"/>
  <c r="O24" i="19"/>
  <c r="M24" i="19"/>
  <c r="K24" i="19"/>
  <c r="G24" i="19"/>
  <c r="E24" i="19"/>
  <c r="C24" i="19"/>
  <c r="Q21" i="19"/>
  <c r="O12" i="11" s="1"/>
  <c r="Q22" i="19"/>
  <c r="O10" i="11" s="1"/>
  <c r="Q23" i="19"/>
  <c r="O18" i="11" s="1"/>
  <c r="I23" i="19"/>
  <c r="G18" i="11" s="1"/>
  <c r="I22" i="19"/>
  <c r="G10" i="11" s="1"/>
  <c r="I21" i="19"/>
  <c r="G12" i="11" s="1"/>
  <c r="Q7" i="19"/>
  <c r="Q9" i="9" s="1"/>
  <c r="I7" i="19"/>
  <c r="G9" i="9" s="1"/>
  <c r="I32" i="11" l="1"/>
  <c r="M74" i="18"/>
  <c r="M73" i="18"/>
  <c r="M72" i="18"/>
  <c r="M71" i="18"/>
  <c r="M70" i="18"/>
  <c r="M69" i="18"/>
  <c r="M68" i="18"/>
  <c r="M66" i="18"/>
  <c r="M65" i="18"/>
  <c r="G74" i="18"/>
  <c r="G73" i="18"/>
  <c r="G72" i="18"/>
  <c r="G71" i="18"/>
  <c r="G70" i="18"/>
  <c r="G69" i="18"/>
  <c r="G68" i="18"/>
  <c r="G66" i="18"/>
  <c r="G65" i="18"/>
  <c r="M46" i="18"/>
  <c r="G46" i="18"/>
  <c r="G47" i="18"/>
  <c r="M47" i="18"/>
  <c r="J40" i="7"/>
  <c r="L40" i="7" s="1"/>
  <c r="J41" i="7"/>
  <c r="L41" i="7" s="1"/>
  <c r="J42" i="7"/>
  <c r="L42" i="7" s="1"/>
  <c r="J43" i="7"/>
  <c r="L43" i="7" s="1"/>
  <c r="J44" i="7"/>
  <c r="L44" i="7" s="1"/>
  <c r="J45" i="7"/>
  <c r="L45" i="7" s="1"/>
  <c r="J46" i="7"/>
  <c r="L46" i="7" s="1"/>
  <c r="J47" i="7"/>
  <c r="L47" i="7" s="1"/>
  <c r="J48" i="7"/>
  <c r="J49" i="7"/>
  <c r="L49" i="7" s="1"/>
  <c r="S28" i="4"/>
  <c r="S27" i="4"/>
  <c r="L48" i="7" l="1"/>
  <c r="AD27" i="5"/>
  <c r="F10" i="14" l="1"/>
  <c r="D10" i="14"/>
  <c r="F10" i="8" s="1"/>
  <c r="M54" i="21"/>
  <c r="Q54" i="21" s="1"/>
  <c r="M31" i="11" s="1"/>
  <c r="Q31" i="11" s="1"/>
  <c r="K54" i="21"/>
  <c r="I54" i="21"/>
  <c r="E31" i="11" s="1"/>
  <c r="I31" i="11" s="1"/>
  <c r="Q10" i="21"/>
  <c r="O9" i="9" s="1"/>
  <c r="S9" i="9" s="1"/>
  <c r="I10" i="21"/>
  <c r="E9" i="9" s="1"/>
  <c r="M13" i="21"/>
  <c r="Q20" i="19"/>
  <c r="Q11" i="19"/>
  <c r="Q13" i="19"/>
  <c r="Q20" i="10" s="1"/>
  <c r="I13" i="19"/>
  <c r="G20" i="10" s="1"/>
  <c r="Q26" i="17"/>
  <c r="K18" i="11" s="1"/>
  <c r="K26" i="17"/>
  <c r="C18" i="11" s="1"/>
  <c r="Q18" i="11" l="1"/>
  <c r="I18" i="11"/>
  <c r="I9" i="9"/>
  <c r="G59" i="18"/>
  <c r="G60" i="18"/>
  <c r="G61" i="18"/>
  <c r="G62" i="18"/>
  <c r="G63" i="18"/>
  <c r="G64" i="18"/>
  <c r="M59" i="18"/>
  <c r="M60" i="18"/>
  <c r="M61" i="18"/>
  <c r="M62" i="18"/>
  <c r="M63" i="18"/>
  <c r="M64" i="18"/>
  <c r="J36" i="7"/>
  <c r="J37" i="7"/>
  <c r="L37" i="7" s="1"/>
  <c r="J38" i="7"/>
  <c r="L38" i="7" s="1"/>
  <c r="J39" i="7"/>
  <c r="L39" i="7" s="1"/>
  <c r="S11" i="4"/>
  <c r="AD25" i="5"/>
  <c r="Y13" i="2"/>
  <c r="Q13" i="2"/>
  <c r="O13" i="2"/>
  <c r="M13" i="2"/>
  <c r="K13" i="2"/>
  <c r="G13" i="2"/>
  <c r="E13" i="2"/>
  <c r="L36" i="7" l="1"/>
  <c r="I21" i="21"/>
  <c r="Q13" i="21"/>
  <c r="M52" i="21" l="1"/>
  <c r="Q52" i="21" s="1"/>
  <c r="M30" i="11" s="1"/>
  <c r="Q30" i="11" s="1"/>
  <c r="M53" i="21"/>
  <c r="Q53" i="21" s="1"/>
  <c r="M24" i="11" s="1"/>
  <c r="K52" i="21"/>
  <c r="K53" i="21"/>
  <c r="I52" i="21"/>
  <c r="E30" i="11" s="1"/>
  <c r="I30" i="11" s="1"/>
  <c r="I53" i="21"/>
  <c r="E24" i="11" s="1"/>
  <c r="M50" i="21"/>
  <c r="Q50" i="21" s="1"/>
  <c r="M17" i="11" s="1"/>
  <c r="K50" i="21"/>
  <c r="I50" i="21"/>
  <c r="E17" i="11" s="1"/>
  <c r="I23" i="21"/>
  <c r="I25" i="21"/>
  <c r="E27" i="10" s="1"/>
  <c r="I27" i="10" s="1"/>
  <c r="I26" i="21"/>
  <c r="E25" i="10" s="1"/>
  <c r="I28" i="21"/>
  <c r="E28" i="10" s="1"/>
  <c r="I28" i="10" s="1"/>
  <c r="I29" i="21"/>
  <c r="E10" i="9" s="1"/>
  <c r="I10" i="9" s="1"/>
  <c r="E11" i="9"/>
  <c r="I11" i="9" s="1"/>
  <c r="I31" i="21"/>
  <c r="E30" i="10" s="1"/>
  <c r="I30" i="10" s="1"/>
  <c r="I33" i="21"/>
  <c r="E32" i="10" s="1"/>
  <c r="I32" i="10" s="1"/>
  <c r="M23" i="21"/>
  <c r="M25" i="21"/>
  <c r="Q25" i="21" s="1"/>
  <c r="O27" i="10" s="1"/>
  <c r="S27" i="10" s="1"/>
  <c r="M26" i="21"/>
  <c r="Q26" i="21" s="1"/>
  <c r="O25" i="10" s="1"/>
  <c r="M28" i="21"/>
  <c r="Q28" i="21" s="1"/>
  <c r="O28" i="10" s="1"/>
  <c r="S28" i="10" s="1"/>
  <c r="Q29" i="21"/>
  <c r="O10" i="9" s="1"/>
  <c r="S10" i="9" s="1"/>
  <c r="M30" i="21"/>
  <c r="Q30" i="21" s="1"/>
  <c r="O11" i="9" s="1"/>
  <c r="S11" i="9" s="1"/>
  <c r="M31" i="21"/>
  <c r="Q31" i="21" s="1"/>
  <c r="O30" i="10" s="1"/>
  <c r="S30" i="10" s="1"/>
  <c r="M33" i="21"/>
  <c r="Q33" i="21" s="1"/>
  <c r="O32" i="10" s="1"/>
  <c r="S32" i="10" s="1"/>
  <c r="K23" i="21"/>
  <c r="K25" i="21"/>
  <c r="K26" i="21"/>
  <c r="K28" i="21"/>
  <c r="K30" i="21"/>
  <c r="K31" i="21"/>
  <c r="K33" i="21"/>
  <c r="K8" i="21"/>
  <c r="K9" i="21"/>
  <c r="K11" i="21"/>
  <c r="K12" i="21"/>
  <c r="K13" i="21"/>
  <c r="K14" i="21"/>
  <c r="K15" i="21"/>
  <c r="K16" i="21"/>
  <c r="K17" i="21"/>
  <c r="K18" i="21"/>
  <c r="K20" i="21"/>
  <c r="K21" i="21"/>
  <c r="K22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1" i="21"/>
  <c r="Q23" i="21" l="1"/>
  <c r="E23" i="10"/>
  <c r="J8" i="7"/>
  <c r="L8" i="7" s="1"/>
  <c r="J9" i="7"/>
  <c r="L9" i="7" s="1"/>
  <c r="J10" i="7"/>
  <c r="L10" i="7" s="1"/>
  <c r="J11" i="7"/>
  <c r="L11" i="7" s="1"/>
  <c r="J12" i="7"/>
  <c r="L12" i="7" s="1"/>
  <c r="J13" i="7"/>
  <c r="L13" i="7" s="1"/>
  <c r="J14" i="7"/>
  <c r="L14" i="7" s="1"/>
  <c r="J15" i="7"/>
  <c r="L15" i="7" s="1"/>
  <c r="J16" i="7"/>
  <c r="L16" i="7" s="1"/>
  <c r="J17" i="7"/>
  <c r="L17" i="7" s="1"/>
  <c r="J18" i="7"/>
  <c r="L18" i="7" s="1"/>
  <c r="J19" i="7"/>
  <c r="L19" i="7" s="1"/>
  <c r="J20" i="7"/>
  <c r="L20" i="7" s="1"/>
  <c r="J21" i="7"/>
  <c r="L21" i="7" s="1"/>
  <c r="J22" i="7"/>
  <c r="L22" i="7" s="1"/>
  <c r="J23" i="7"/>
  <c r="L23" i="7" s="1"/>
  <c r="J24" i="7"/>
  <c r="L24" i="7" s="1"/>
  <c r="J25" i="7"/>
  <c r="L25" i="7" s="1"/>
  <c r="J26" i="7"/>
  <c r="L26" i="7" s="1"/>
  <c r="J27" i="7"/>
  <c r="L27" i="7" s="1"/>
  <c r="J28" i="7"/>
  <c r="L28" i="7" s="1"/>
  <c r="J29" i="7"/>
  <c r="L29" i="7" s="1"/>
  <c r="J30" i="7"/>
  <c r="L30" i="7" s="1"/>
  <c r="J31" i="7"/>
  <c r="L31" i="7" s="1"/>
  <c r="J32" i="7"/>
  <c r="L32" i="7" s="1"/>
  <c r="J33" i="7"/>
  <c r="J34" i="7"/>
  <c r="L34" i="7" s="1"/>
  <c r="J35" i="7"/>
  <c r="L35" i="7" s="1"/>
  <c r="J7" i="7"/>
  <c r="L7" i="7" s="1"/>
  <c r="S9" i="4"/>
  <c r="S10" i="4"/>
  <c r="S12" i="4"/>
  <c r="S13" i="4"/>
  <c r="S14" i="4"/>
  <c r="S15" i="4"/>
  <c r="S16" i="4"/>
  <c r="S17" i="4"/>
  <c r="S18" i="4"/>
  <c r="S19" i="4"/>
  <c r="S20" i="4"/>
  <c r="S22" i="4"/>
  <c r="S23" i="4"/>
  <c r="S25" i="4"/>
  <c r="S26" i="4"/>
  <c r="S8" i="4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S9" i="2"/>
  <c r="S10" i="2"/>
  <c r="S11" i="2"/>
  <c r="S12" i="2"/>
  <c r="Q25" i="17"/>
  <c r="K17" i="11" s="1"/>
  <c r="Q17" i="11" s="1"/>
  <c r="K25" i="17"/>
  <c r="C17" i="11" s="1"/>
  <c r="I17" i="11" s="1"/>
  <c r="Q16" i="17"/>
  <c r="K24" i="11" s="1"/>
  <c r="Q24" i="11" s="1"/>
  <c r="K16" i="17"/>
  <c r="C24" i="11" s="1"/>
  <c r="I24" i="11" s="1"/>
  <c r="L33" i="7" l="1"/>
  <c r="L97" i="7" s="1"/>
  <c r="J97" i="7"/>
  <c r="O23" i="10"/>
  <c r="S13" i="2"/>
  <c r="Q10" i="19"/>
  <c r="Q24" i="10" s="1"/>
  <c r="S24" i="10" s="1"/>
  <c r="Q25" i="10"/>
  <c r="S25" i="10" s="1"/>
  <c r="Q12" i="19"/>
  <c r="Q23" i="10" s="1"/>
  <c r="I10" i="19"/>
  <c r="G24" i="10" s="1"/>
  <c r="I24" i="10" s="1"/>
  <c r="I11" i="19"/>
  <c r="G25" i="10" s="1"/>
  <c r="I25" i="10" s="1"/>
  <c r="I12" i="19"/>
  <c r="G23" i="10" s="1"/>
  <c r="I23" i="10" s="1"/>
  <c r="G50" i="18"/>
  <c r="G58" i="18"/>
  <c r="G56" i="18"/>
  <c r="G57" i="18"/>
  <c r="G55" i="18"/>
  <c r="G52" i="18"/>
  <c r="G51" i="18"/>
  <c r="G53" i="18"/>
  <c r="G54" i="18"/>
  <c r="M58" i="18"/>
  <c r="M57" i="18"/>
  <c r="M56" i="18"/>
  <c r="M55" i="18"/>
  <c r="M54" i="18"/>
  <c r="M53" i="18"/>
  <c r="M52" i="18"/>
  <c r="M51" i="18"/>
  <c r="M50" i="18"/>
  <c r="Q24" i="17"/>
  <c r="K16" i="11" s="1"/>
  <c r="Q27" i="17"/>
  <c r="K20" i="11" s="1"/>
  <c r="K24" i="17"/>
  <c r="C16" i="11" s="1"/>
  <c r="K27" i="17"/>
  <c r="C20" i="11" s="1"/>
  <c r="M39" i="21"/>
  <c r="M11" i="21"/>
  <c r="Q11" i="21" s="1"/>
  <c r="O8" i="9" s="1"/>
  <c r="O12" i="9" s="1"/>
  <c r="I11" i="21"/>
  <c r="E8" i="9" s="1"/>
  <c r="E12" i="9" s="1"/>
  <c r="M22" i="21"/>
  <c r="Q22" i="21" s="1"/>
  <c r="O22" i="10" s="1"/>
  <c r="S22" i="10" s="1"/>
  <c r="I22" i="21"/>
  <c r="E22" i="10" s="1"/>
  <c r="I22" i="10" s="1"/>
  <c r="M49" i="21"/>
  <c r="Q49" i="21" s="1"/>
  <c r="M16" i="11" s="1"/>
  <c r="I49" i="21"/>
  <c r="E16" i="11" s="1"/>
  <c r="I20" i="19"/>
  <c r="G20" i="11" s="1"/>
  <c r="M41" i="18"/>
  <c r="M42" i="18"/>
  <c r="M43" i="18"/>
  <c r="M44" i="18"/>
  <c r="M45" i="18"/>
  <c r="M48" i="18"/>
  <c r="M49" i="18"/>
  <c r="G41" i="18"/>
  <c r="G42" i="18"/>
  <c r="G43" i="18"/>
  <c r="G44" i="18"/>
  <c r="G45" i="18"/>
  <c r="G48" i="18"/>
  <c r="G49" i="18"/>
  <c r="S23" i="10" l="1"/>
  <c r="O20" i="11"/>
  <c r="Q20" i="11" s="1"/>
  <c r="I8" i="9"/>
  <c r="S8" i="9"/>
  <c r="Q16" i="11"/>
  <c r="I20" i="11"/>
  <c r="I16" i="11"/>
  <c r="Q22" i="17" l="1"/>
  <c r="K14" i="11" s="1"/>
  <c r="Q23" i="17"/>
  <c r="K15" i="11" s="1"/>
  <c r="K22" i="17"/>
  <c r="C14" i="11" s="1"/>
  <c r="K23" i="17"/>
  <c r="C15" i="11" s="1"/>
  <c r="M16" i="21"/>
  <c r="Q16" i="21" s="1"/>
  <c r="M17" i="21"/>
  <c r="M18" i="21"/>
  <c r="Q18" i="21" s="1"/>
  <c r="O18" i="10" s="1"/>
  <c r="S18" i="10" s="1"/>
  <c r="M20" i="21"/>
  <c r="Q20" i="21" s="1"/>
  <c r="O20" i="10" s="1"/>
  <c r="S20" i="10" s="1"/>
  <c r="M21" i="21"/>
  <c r="Q21" i="21" s="1"/>
  <c r="O21" i="10" s="1"/>
  <c r="S21" i="10" s="1"/>
  <c r="M38" i="21"/>
  <c r="I17" i="21"/>
  <c r="E17" i="10" s="1"/>
  <c r="I17" i="10" s="1"/>
  <c r="I18" i="21"/>
  <c r="E18" i="10" s="1"/>
  <c r="I18" i="10" s="1"/>
  <c r="I20" i="21"/>
  <c r="E20" i="10" s="1"/>
  <c r="I20" i="10" s="1"/>
  <c r="E21" i="10"/>
  <c r="I21" i="10" s="1"/>
  <c r="M47" i="21"/>
  <c r="Q47" i="21" s="1"/>
  <c r="M14" i="11" s="1"/>
  <c r="M48" i="21"/>
  <c r="Q48" i="21" s="1"/>
  <c r="M15" i="11" s="1"/>
  <c r="I47" i="21"/>
  <c r="E14" i="11" s="1"/>
  <c r="I48" i="21"/>
  <c r="E15" i="11" s="1"/>
  <c r="G38" i="18"/>
  <c r="G39" i="18"/>
  <c r="G40" i="18"/>
  <c r="M38" i="18"/>
  <c r="M39" i="18"/>
  <c r="M40" i="18"/>
  <c r="Q17" i="21" l="1"/>
  <c r="I15" i="11"/>
  <c r="I14" i="11"/>
  <c r="Q14" i="11"/>
  <c r="Q15" i="11"/>
  <c r="C13" i="11"/>
  <c r="K26" i="11"/>
  <c r="Q26" i="11" s="1"/>
  <c r="C26" i="11"/>
  <c r="I26" i="11" s="1"/>
  <c r="M8" i="21"/>
  <c r="Q8" i="21" s="1"/>
  <c r="Q9" i="21"/>
  <c r="M12" i="21"/>
  <c r="Q12" i="21" s="1"/>
  <c r="M14" i="21"/>
  <c r="Q14" i="21" s="1"/>
  <c r="Q15" i="21"/>
  <c r="Q38" i="21"/>
  <c r="Q39" i="21"/>
  <c r="M19" i="11" s="1"/>
  <c r="M40" i="21"/>
  <c r="Q40" i="21" s="1"/>
  <c r="M41" i="21"/>
  <c r="Q41" i="21" s="1"/>
  <c r="M42" i="21"/>
  <c r="Q42" i="21" s="1"/>
  <c r="M43" i="21"/>
  <c r="Q43" i="21" s="1"/>
  <c r="M44" i="21"/>
  <c r="Q44" i="21" s="1"/>
  <c r="M27" i="11" s="1"/>
  <c r="M45" i="21"/>
  <c r="Q45" i="21" s="1"/>
  <c r="M46" i="21"/>
  <c r="Q46" i="21" s="1"/>
  <c r="M13" i="11" s="1"/>
  <c r="M51" i="21"/>
  <c r="Q51" i="21" s="1"/>
  <c r="I46" i="21"/>
  <c r="E13" i="11" s="1"/>
  <c r="I19" i="19"/>
  <c r="G9" i="11" s="1"/>
  <c r="O17" i="10" l="1"/>
  <c r="S17" i="10" s="1"/>
  <c r="I13" i="11"/>
  <c r="Q21" i="17"/>
  <c r="K13" i="11" s="1"/>
  <c r="Q13" i="11" s="1"/>
  <c r="K21" i="17"/>
  <c r="Q13" i="17"/>
  <c r="K13" i="17"/>
  <c r="M34" i="18" l="1"/>
  <c r="M35" i="18"/>
  <c r="M36" i="18"/>
  <c r="M37" i="18"/>
  <c r="G34" i="18"/>
  <c r="G35" i="18"/>
  <c r="G36" i="18"/>
  <c r="G37" i="18"/>
  <c r="E35" i="4" l="1"/>
  <c r="Q19" i="17" l="1"/>
  <c r="C11" i="11"/>
  <c r="K25" i="11"/>
  <c r="K12" i="11"/>
  <c r="K11" i="11"/>
  <c r="C12" i="11"/>
  <c r="K20" i="17"/>
  <c r="K18" i="17"/>
  <c r="K17" i="17"/>
  <c r="K15" i="17"/>
  <c r="K14" i="17"/>
  <c r="K12" i="17"/>
  <c r="K11" i="17"/>
  <c r="K10" i="17"/>
  <c r="Q20" i="17"/>
  <c r="M11" i="11"/>
  <c r="I45" i="21"/>
  <c r="E11" i="11" s="1"/>
  <c r="M23" i="11"/>
  <c r="I42" i="21"/>
  <c r="E23" i="11" s="1"/>
  <c r="I9" i="21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M33" i="18"/>
  <c r="M32" i="18"/>
  <c r="M31" i="18"/>
  <c r="M30" i="18"/>
  <c r="M29" i="18"/>
  <c r="M28" i="18"/>
  <c r="M27" i="18"/>
  <c r="M26" i="18"/>
  <c r="M25" i="18"/>
  <c r="M24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7" i="18"/>
  <c r="I8" i="21"/>
  <c r="M117" i="18" l="1"/>
  <c r="I12" i="11"/>
  <c r="Q11" i="11"/>
  <c r="Q12" i="11"/>
  <c r="I11" i="11"/>
  <c r="K19" i="17"/>
  <c r="I7" i="21"/>
  <c r="K22" i="11"/>
  <c r="K10" i="11"/>
  <c r="C22" i="11"/>
  <c r="C10" i="11"/>
  <c r="C9" i="11"/>
  <c r="Q18" i="17"/>
  <c r="Q14" i="17"/>
  <c r="M12" i="9"/>
  <c r="C12" i="9"/>
  <c r="K21" i="11"/>
  <c r="C21" i="11"/>
  <c r="Q17" i="17"/>
  <c r="Q15" i="17"/>
  <c r="Q12" i="17"/>
  <c r="Q11" i="17"/>
  <c r="Q10" i="17"/>
  <c r="I44" i="21"/>
  <c r="E27" i="11" s="1"/>
  <c r="Q8" i="19"/>
  <c r="I8" i="19"/>
  <c r="Q29" i="10" l="1"/>
  <c r="S29" i="10" s="1"/>
  <c r="G29" i="10"/>
  <c r="I29" i="10" s="1"/>
  <c r="Q10" i="11"/>
  <c r="I10" i="11"/>
  <c r="O5" i="10"/>
  <c r="K19" i="11"/>
  <c r="Q19" i="11" s="1"/>
  <c r="C19" i="11"/>
  <c r="K28" i="11"/>
  <c r="C28" i="11"/>
  <c r="K27" i="11"/>
  <c r="C27" i="11"/>
  <c r="I27" i="11" s="1"/>
  <c r="Q25" i="11"/>
  <c r="C25" i="11"/>
  <c r="K9" i="11"/>
  <c r="Q9" i="17"/>
  <c r="Q28" i="17" s="1"/>
  <c r="K9" i="17"/>
  <c r="K28" i="17" s="1"/>
  <c r="K7" i="21"/>
  <c r="K62" i="21" s="1"/>
  <c r="M21" i="11"/>
  <c r="Q21" i="11" s="1"/>
  <c r="M22" i="11"/>
  <c r="Q22" i="11" s="1"/>
  <c r="M29" i="11"/>
  <c r="M28" i="11"/>
  <c r="M9" i="11"/>
  <c r="O13" i="10"/>
  <c r="S13" i="10" s="1"/>
  <c r="O16" i="10"/>
  <c r="S16" i="10" s="1"/>
  <c r="O15" i="10"/>
  <c r="S15" i="10" s="1"/>
  <c r="O11" i="10"/>
  <c r="O8" i="10"/>
  <c r="O10" i="10"/>
  <c r="S10" i="10" s="1"/>
  <c r="O14" i="10"/>
  <c r="S14" i="10" s="1"/>
  <c r="M7" i="21"/>
  <c r="M62" i="21" s="1"/>
  <c r="I51" i="21"/>
  <c r="E21" i="11" s="1"/>
  <c r="I21" i="11" s="1"/>
  <c r="I43" i="21"/>
  <c r="E22" i="11" s="1"/>
  <c r="I22" i="11" s="1"/>
  <c r="I41" i="21"/>
  <c r="E29" i="11" s="1"/>
  <c r="I40" i="21"/>
  <c r="E28" i="11" s="1"/>
  <c r="I39" i="21"/>
  <c r="E19" i="11" s="1"/>
  <c r="I38" i="21"/>
  <c r="E9" i="11" s="1"/>
  <c r="I16" i="21"/>
  <c r="I15" i="21"/>
  <c r="I14" i="21"/>
  <c r="E15" i="10" s="1"/>
  <c r="I15" i="10" s="1"/>
  <c r="I13" i="21"/>
  <c r="I12" i="21"/>
  <c r="E8" i="10" s="1"/>
  <c r="E10" i="10"/>
  <c r="I10" i="10" s="1"/>
  <c r="E14" i="10"/>
  <c r="I14" i="10" s="1"/>
  <c r="E9" i="10"/>
  <c r="I23" i="11"/>
  <c r="I9" i="19"/>
  <c r="G11" i="10" s="1"/>
  <c r="G37" i="10" s="1"/>
  <c r="Q19" i="19"/>
  <c r="O9" i="11" s="1"/>
  <c r="Q9" i="19"/>
  <c r="Q11" i="10" s="1"/>
  <c r="Q37" i="10" s="1"/>
  <c r="G13" i="18"/>
  <c r="G12" i="18"/>
  <c r="G11" i="18"/>
  <c r="G10" i="18"/>
  <c r="G9" i="18"/>
  <c r="G8" i="18"/>
  <c r="G15" i="18"/>
  <c r="G14" i="18"/>
  <c r="I62" i="21" l="1"/>
  <c r="G117" i="18"/>
  <c r="Q27" i="11"/>
  <c r="I25" i="11"/>
  <c r="I24" i="19"/>
  <c r="Q24" i="19"/>
  <c r="E13" i="10"/>
  <c r="I13" i="10" s="1"/>
  <c r="G12" i="9"/>
  <c r="Q7" i="21"/>
  <c r="Q62" i="21" s="1"/>
  <c r="E11" i="10"/>
  <c r="E37" i="10" s="1"/>
  <c r="I8" i="10"/>
  <c r="I19" i="11"/>
  <c r="S8" i="10"/>
  <c r="S11" i="10"/>
  <c r="I9" i="10"/>
  <c r="Q28" i="11"/>
  <c r="I28" i="11"/>
  <c r="Q9" i="11"/>
  <c r="I12" i="9"/>
  <c r="I9" i="11"/>
  <c r="E16" i="10"/>
  <c r="I16" i="10" s="1"/>
  <c r="Q23" i="11"/>
  <c r="Q29" i="11"/>
  <c r="I29" i="11"/>
  <c r="Q12" i="9" l="1"/>
  <c r="S12" i="9"/>
  <c r="O9" i="10"/>
  <c r="O37" i="10" s="1"/>
  <c r="I11" i="10"/>
  <c r="I37" i="10" s="1"/>
  <c r="F7" i="8" l="1"/>
  <c r="S9" i="10"/>
  <c r="S37" i="10" s="1"/>
  <c r="J10" i="8"/>
  <c r="J7" i="8" l="1"/>
  <c r="F6" i="8" l="1"/>
  <c r="J6" i="8" l="1"/>
  <c r="F5" i="14" l="1"/>
  <c r="F8" i="8" l="1"/>
  <c r="J8" i="8" l="1"/>
  <c r="K5" i="21"/>
  <c r="K5" i="19"/>
  <c r="I5" i="18"/>
  <c r="M5" i="17"/>
  <c r="O5" i="15"/>
  <c r="F5" i="13"/>
  <c r="K5" i="11"/>
  <c r="F9" i="8" l="1"/>
  <c r="F11" i="8" l="1"/>
  <c r="J9" i="8"/>
  <c r="J11" i="8" s="1"/>
  <c r="U26" i="10" l="1"/>
  <c r="K26" i="10"/>
  <c r="K36" i="10"/>
  <c r="U33" i="10"/>
  <c r="K33" i="10"/>
  <c r="U36" i="10"/>
  <c r="K31" i="10"/>
  <c r="U31" i="10"/>
  <c r="K19" i="10"/>
  <c r="U19" i="10"/>
  <c r="K8" i="10"/>
  <c r="K12" i="10"/>
  <c r="U12" i="10"/>
  <c r="U11" i="9"/>
  <c r="K23" i="10"/>
  <c r="K8" i="9"/>
  <c r="K12" i="9" s="1"/>
  <c r="K11" i="9"/>
  <c r="K27" i="10"/>
  <c r="U29" i="10"/>
  <c r="K28" i="10"/>
  <c r="U25" i="10"/>
  <c r="K30" i="10"/>
  <c r="K24" i="10"/>
  <c r="K9" i="9"/>
  <c r="U8" i="9"/>
  <c r="K10" i="9"/>
  <c r="K32" i="10"/>
  <c r="U10" i="9"/>
  <c r="U28" i="10"/>
  <c r="U32" i="10"/>
  <c r="U9" i="9"/>
  <c r="U34" i="10"/>
  <c r="K34" i="10"/>
  <c r="U23" i="10"/>
  <c r="K35" i="10"/>
  <c r="U35" i="10"/>
  <c r="U30" i="10"/>
  <c r="K29" i="10"/>
  <c r="K25" i="10"/>
  <c r="U27" i="10"/>
  <c r="U24" i="10"/>
  <c r="U22" i="10"/>
  <c r="K22" i="10"/>
  <c r="U21" i="10"/>
  <c r="U17" i="10"/>
  <c r="U20" i="10"/>
  <c r="U18" i="10"/>
  <c r="K20" i="10"/>
  <c r="K18" i="10"/>
  <c r="K17" i="10"/>
  <c r="K21" i="10"/>
  <c r="H7" i="8"/>
  <c r="U11" i="10"/>
  <c r="U15" i="10"/>
  <c r="U9" i="10"/>
  <c r="K10" i="10"/>
  <c r="K14" i="10"/>
  <c r="K15" i="10"/>
  <c r="K16" i="10"/>
  <c r="H9" i="8"/>
  <c r="H6" i="8"/>
  <c r="U16" i="10"/>
  <c r="U8" i="10"/>
  <c r="H10" i="8"/>
  <c r="K11" i="10"/>
  <c r="K9" i="10"/>
  <c r="H8" i="8"/>
  <c r="U14" i="10"/>
  <c r="U13" i="10"/>
  <c r="K13" i="10"/>
  <c r="U10" i="10"/>
  <c r="U37" i="10" l="1"/>
  <c r="K37" i="10"/>
  <c r="U12" i="9"/>
  <c r="H11" i="8"/>
</calcChain>
</file>

<file path=xl/sharedStrings.xml><?xml version="1.0" encoding="utf-8"?>
<sst xmlns="http://schemas.openxmlformats.org/spreadsheetml/2006/main" count="994" uniqueCount="384">
  <si>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</si>
  <si>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</si>
  <si>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</si>
  <si>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</si>
  <si>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</si>
  <si>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</si>
  <si>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</si>
  <si>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</si>
  <si>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</si>
  <si>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</si>
  <si>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</si>
  <si>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</si>
  <si>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</si>
  <si>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</si>
  <si>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</si>
  <si>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</si>
  <si>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</si>
  <si>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</si>
  <si>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</si>
  <si>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</si>
  <si>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</si>
  <si>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</si>
  <si>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</si>
  <si>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</si>
  <si>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</si>
  <si>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</si>
  <si>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</si>
  <si>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</si>
  <si>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</si>
  <si>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</si>
  <si>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</si>
  <si>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</si>
  <si>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</si>
  <si>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</si>
  <si>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</si>
  <si>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بله</t>
  </si>
  <si>
    <t>1402/12/29</t>
  </si>
  <si>
    <t>اسناد خزانه-م13بودجه02-051021</t>
  </si>
  <si>
    <t>1405/10/21</t>
  </si>
  <si>
    <t>مرابحه الکترومادیرا-کیان060626</t>
  </si>
  <si>
    <t>1402/06/26</t>
  </si>
  <si>
    <t>1406/06/26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</si>
  <si>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</si>
  <si>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</si>
  <si>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</si>
  <si>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</si>
  <si>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</si>
  <si>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</si>
  <si>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</si>
  <si>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</si>
  <si>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</si>
  <si>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</si>
  <si>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</si>
  <si>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</si>
  <si>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</si>
  <si>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</si>
  <si>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</si>
  <si>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</si>
  <si>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</si>
  <si>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</si>
  <si>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بانک دی یوسف آباد 0214400000003</t>
  </si>
  <si>
    <t>سپرده کوتاه مدت بانک ملی بورس اوراق بهادار 0230972429004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</si>
  <si>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</si>
  <si>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</si>
  <si>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</si>
  <si>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</si>
  <si>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</si>
  <si>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</si>
  <si>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</si>
  <si>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</si>
  <si>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</si>
  <si>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</si>
  <si>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</si>
  <si>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</si>
  <si>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</si>
  <si>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</si>
  <si>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</si>
  <si>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</si>
  <si>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</si>
  <si>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</si>
  <si>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</si>
  <si>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</si>
  <si>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</si>
  <si>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</si>
  <si>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</si>
  <si>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</si>
  <si>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</si>
  <si>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</si>
  <si>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</si>
  <si>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</si>
  <si>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</si>
  <si>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</si>
  <si>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</si>
  <si>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</si>
  <si>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</si>
  <si>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</si>
  <si>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</si>
  <si>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</si>
  <si>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</si>
  <si>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</si>
  <si>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</si>
  <si>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</si>
  <si>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</si>
  <si>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</si>
  <si>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</si>
  <si>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</si>
  <si>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</si>
  <si>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</si>
  <si>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</si>
  <si>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</si>
  <si>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</si>
  <si>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</si>
  <si>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</si>
  <si>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</si>
  <si>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</si>
  <si>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</si>
  <si>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</si>
  <si>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</si>
  <si>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</si>
  <si>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</si>
  <si>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</si>
  <si>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</si>
  <si>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</si>
  <si>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</si>
  <si>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</si>
  <si>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</si>
  <si>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</si>
  <si>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</si>
  <si>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</si>
  <si>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</si>
  <si>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</si>
  <si>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</si>
  <si>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</si>
  <si>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</si>
  <si>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</si>
  <si>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</si>
  <si>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</si>
  <si>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</si>
  <si>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</si>
  <si>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خیر</t>
  </si>
  <si>
    <t>1403/07/22</t>
  </si>
  <si>
    <t>اطلاعات آماری مرتبط با اوراق اختیار فروش تبعی خریداری شده توسط صندوق سرمایه گذاری</t>
  </si>
  <si>
    <t>1402/12/28</t>
  </si>
  <si>
    <t>صندوق س. زیتون نماد پایا</t>
  </si>
  <si>
    <t>سپرده کوتاه مدت بانک پاسارگاد جهان کودک 2908100156920331</t>
  </si>
  <si>
    <t>سپرده کوتاه مدت بانک شهر کامرانیه 7001004371365</t>
  </si>
  <si>
    <t>صندوق س. سهامی اکسیژن-س</t>
  </si>
  <si>
    <t>بانک صادرات شعبه سیدخندان  0219726921009</t>
  </si>
  <si>
    <t>صندوق س.بخشی صنایع سورنا</t>
  </si>
  <si>
    <t>صندوق سرمایه گذاری برلیان</t>
  </si>
  <si>
    <t>صندوق س.بخشی فلز فارابی</t>
  </si>
  <si>
    <t>صندوق س. سهامی اکسیژن</t>
  </si>
  <si>
    <t>1403/11/30</t>
  </si>
  <si>
    <t>صندوق س.بخشی صنایع سورنا2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</si>
  <si>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</si>
  <si>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</si>
  <si>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</si>
  <si>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</si>
  <si>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بانک دی شعبه حافظ - 0206526917003</t>
  </si>
  <si>
    <t>صندوق بخشی فلز فارابی</t>
  </si>
  <si>
    <t>صندوق سهامی اکسیژن</t>
  </si>
  <si>
    <t>صندوق زیتون نماد پایا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</si>
  <si>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</si>
  <si>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</si>
  <si>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</si>
  <si>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</si>
  <si>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</si>
  <si>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بانک گردشگری شعبه آپادانا - 120333140378514</t>
  </si>
  <si>
    <t>صکوک مرابحه کگل711-3ماهه23%</t>
  </si>
  <si>
    <t>1403/11/21</t>
  </si>
  <si>
    <t>1407/11/20</t>
  </si>
  <si>
    <t>بانک ملت شعبه گلشهر - 2861394292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</si>
  <si>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</si>
  <si>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</si>
  <si>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</si>
  <si>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</si>
  <si>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</si>
  <si>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</si>
  <si>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بانک صادرات شعبه جنت آباد - 0221273398005</t>
  </si>
  <si>
    <t>بانک ملت شعبه گلشهر - 2931465713</t>
  </si>
  <si>
    <t>بانک دی شعبه یوسف آباد - 0406657890009</t>
  </si>
  <si>
    <t>بانک دی شعبه یوسف آباد - 0406669944000</t>
  </si>
  <si>
    <t>بانک ملت شعبه گلشهر - 2946076749</t>
  </si>
  <si>
    <t>بانک صادرات شعبه بوئین زهرا - 0221548704002</t>
  </si>
  <si>
    <t>مرابحه عام دولت228-ش.خ070521</t>
  </si>
  <si>
    <t>مرابحه عام دولت229-ش.خ061028</t>
  </si>
  <si>
    <t>1404/05/28</t>
  </si>
  <si>
    <t>1407/05/21</t>
  </si>
  <si>
    <t>1406/10/28</t>
  </si>
  <si>
    <t>بانک صادرات شعبه بوئین زهرا - 0407799211004</t>
  </si>
  <si>
    <t>بانک صادرات شعبه بوئین زهرا - 0407799363006</t>
  </si>
  <si>
    <t>بانک صادرات شعبه نرجه - 0407810428002</t>
  </si>
  <si>
    <t>بانک صادرات شعبه نرجه - 0407812200000</t>
  </si>
  <si>
    <t>بانک صادرات شعبه فارسجین - 0407818812002</t>
  </si>
  <si>
    <t>بانک صادرات شعبه غدیر - 0407826908005</t>
  </si>
  <si>
    <t>بانک دی شعبه یوسف آباد - 0406699225008</t>
  </si>
  <si>
    <t>بانک دی شعبه حافظ - 0406700094005</t>
  </si>
  <si>
    <t>بانک دی شعبه حافظ - 0406706869004</t>
  </si>
  <si>
    <t>درآمد سود صندوق</t>
  </si>
  <si>
    <t>مرابحه عام دولت230-ش.خ070628</t>
  </si>
  <si>
    <t>1407/06/28</t>
  </si>
  <si>
    <t>1404/06/18</t>
  </si>
  <si>
    <t>1407/12/28</t>
  </si>
  <si>
    <t>بانک دی شعبه حافظ - 0406707742002</t>
  </si>
  <si>
    <t>بانک ملت شعبه گلشهر - 3015058548</t>
  </si>
  <si>
    <t>بانک ملت شعبه گلشهر - 3015057117</t>
  </si>
  <si>
    <t>بانک گردشگری شعبه نیاوران - 14633314037858</t>
  </si>
  <si>
    <t>شهرداری شیراز - طرح قطار شهری</t>
  </si>
  <si>
    <t>بانک ملت شعبه گلشهر - 3042411606</t>
  </si>
  <si>
    <t>بانک گردشگری شعبه نیاوران - 14633314037859</t>
  </si>
  <si>
    <t>مرابحه عام دولت238-ش.خ061022</t>
  </si>
  <si>
    <t>مرابحه عام دولت234-ش.خ070808</t>
  </si>
  <si>
    <t>1404/07/22</t>
  </si>
  <si>
    <t>1406/10/22</t>
  </si>
  <si>
    <t>1404/07/08</t>
  </si>
  <si>
    <t>1407/08/08</t>
  </si>
  <si>
    <t>صندوق س.پشتوانه طلاآسمان آلتون</t>
  </si>
  <si>
    <t>صندوق س.پشتوانه طلا آرمان آتی</t>
  </si>
  <si>
    <t>صندوق س.پشتوانه طلا تابان تمدن</t>
  </si>
  <si>
    <t>صندوق س.پشتوانه طلای پاداش</t>
  </si>
  <si>
    <t>بانک ملت شعبه گلشهر - 3098527477</t>
  </si>
  <si>
    <t>شهرداری شیراز- طرح قطار شهری</t>
  </si>
  <si>
    <t>گروه مالی مهرگان تامین پارس</t>
  </si>
  <si>
    <t>صکوک اجاره فولاد065-بدون ضامن</t>
  </si>
  <si>
    <t>مرابحه عام دولت245-ش.خ070813</t>
  </si>
  <si>
    <t>1406/05/22</t>
  </si>
  <si>
    <t>1404/08/13</t>
  </si>
  <si>
    <t>1407/08/13</t>
  </si>
  <si>
    <t>صندوق س.سهم نگر جام جم-س</t>
  </si>
  <si>
    <t>بانک پاسارگاد شعبه جهان کودک - 290304156920339</t>
  </si>
  <si>
    <t>بانک گردشگری شعبه آپادانا - 120333140378515</t>
  </si>
  <si>
    <t>بانک پاسارگاد شعبه جهان کودک - 2903041569203310</t>
  </si>
  <si>
    <t>بانک گردشگری شعبه آپادانا - 120333140378516</t>
  </si>
  <si>
    <t>بانک دی شعبه حافظ - 0406782379001</t>
  </si>
  <si>
    <t>بانک تجارت شعبه دریای نور - 0279025350018</t>
  </si>
  <si>
    <t>بانک ملت شعبه گلشهر - 7516285309</t>
  </si>
  <si>
    <t>بانک تجارت شعبه دریای نور - 0479606890492</t>
  </si>
  <si>
    <t>بانک پاسارگاد شعبه جهان کودک - 2903041569203312</t>
  </si>
  <si>
    <t>بانک خاورمیانه__سپرده کوتاه مدت 1013.10.810.707074930</t>
  </si>
  <si>
    <t>بانک پاسارگاد شعبه جهان کودک - 2908100156920331</t>
  </si>
  <si>
    <t>بانک گردشگری __ سپرده کوتاه مدت 120.9967.14037851</t>
  </si>
  <si>
    <t>بانک دی__سپرده کوتاه مدت 0214400000003</t>
  </si>
  <si>
    <t>بانک ملی شعبه بورس اوراق بهادار - 0230972429004</t>
  </si>
  <si>
    <t>بانک گردشگری شعبه نیاوران - 146.9967.1403785.1</t>
  </si>
  <si>
    <t>بانک ملت شعبه گلشهر - 2209379182</t>
  </si>
  <si>
    <t>بانک شهر شعبه کامرانیه - 7001004371365</t>
  </si>
  <si>
    <t>بانک صادرات شعبه سیدخندان - 0219726921009</t>
  </si>
  <si>
    <t>تولیدی کوچین</t>
  </si>
  <si>
    <t>هامون نایزه</t>
  </si>
  <si>
    <t>مرابحه عام دولت249-ش.خ060827</t>
  </si>
  <si>
    <t>مشارکت ش شیراز0612-3ماهه20.5%</t>
  </si>
  <si>
    <t>اسناد خزانه-م1-س.قوا03-060615</t>
  </si>
  <si>
    <t>1404/08/27</t>
  </si>
  <si>
    <t>1406/08/27</t>
  </si>
  <si>
    <t>1403/11/27</t>
  </si>
  <si>
    <t>1406/06/15</t>
  </si>
  <si>
    <t>صندوق س.پشتوانه طلا زرفام آشنا</t>
  </si>
  <si>
    <t>صندوق س.پشتوانه سکه طلا کهربا</t>
  </si>
  <si>
    <t>صندوق س.پشتوانه طلای زرافشان</t>
  </si>
  <si>
    <t>صندوق س.انارنماد ارزش-درسهام</t>
  </si>
  <si>
    <t>صندوق س تمشک نماد رشد-در صندوق</t>
  </si>
  <si>
    <t>صندوق س صنایع اعتبار1-بخشی</t>
  </si>
  <si>
    <t>صندوق س ثروت پویا2-بخشی</t>
  </si>
  <si>
    <t>صندوق س صنایع دایا1-بخشی</t>
  </si>
  <si>
    <t>بانک گردشگری شعبه نیاوران - 146333140378510</t>
  </si>
  <si>
    <t>بانک پاسارگاد شعبه جهان کودک - 2903041569203313</t>
  </si>
  <si>
    <t>بانک تجارت شعبه دریای نور - 0479607070443</t>
  </si>
  <si>
    <t>بانک صادرات شعبه ضیا آباد - 0407987069009</t>
  </si>
  <si>
    <t>بانک صادرات شعبه مینودر - 0407990970004</t>
  </si>
  <si>
    <t>بانک تجارت شعبه دریای نور - 0479607123256</t>
  </si>
  <si>
    <t>بانک ملت شعبه گلشهر - 7583048595</t>
  </si>
  <si>
    <t>بانک ملت شعبه گلشهر - 7583051153</t>
  </si>
  <si>
    <t>بانک پاسارگاد شعبه جهان کودک - 2903041569203314</t>
  </si>
  <si>
    <t xml:space="preserve">صندوق س.پشتوانه سکه طلا کهربا </t>
  </si>
  <si>
    <t xml:space="preserve">صندوق س.پشتوانه طلا زرفام آشنا </t>
  </si>
  <si>
    <t xml:space="preserve">صندوق س.پشتوانه طلای زرافشان </t>
  </si>
  <si>
    <t>آلیاژ گستر هامون</t>
  </si>
  <si>
    <t>مرابحه عام دولت259-ش.خ070502</t>
  </si>
  <si>
    <t>اسناد خزانه-م2بودجه04-070614</t>
  </si>
  <si>
    <t>1407/05/02</t>
  </si>
  <si>
    <t>1407/04/16</t>
  </si>
  <si>
    <t>بانک تجارت شعبه دریای نور - 0479607283925</t>
  </si>
  <si>
    <t>بانک پاسارگاد شعبه جهان کودک - 2903041569203315</t>
  </si>
  <si>
    <t>بانک تجارت شعبه دریای نور - 0479607345579</t>
  </si>
  <si>
    <t>بانک تجارت شعبه دریای نور - 0479607354808</t>
  </si>
  <si>
    <t>بانک پاسارگاد شعبه جهان کودک - 2903041569203316</t>
  </si>
  <si>
    <t>بانک دی شعبه حافظ - 0406840523004</t>
  </si>
  <si>
    <t xml:space="preserve">صندوق س.پشتوانه طلای پاداش </t>
  </si>
  <si>
    <t>مرابحه عام دولت273-ش.خ071128</t>
  </si>
  <si>
    <t>مرابحه عام دولت270-ش.خ071121</t>
  </si>
  <si>
    <t>1404/11/28</t>
  </si>
  <si>
    <t>1404/11/21</t>
  </si>
  <si>
    <t>1407/11/28</t>
  </si>
  <si>
    <t>1407/11/21</t>
  </si>
  <si>
    <t>مرابحه عام دولت270</t>
  </si>
  <si>
    <t>صندوق س.پشتوانه طلا همیان سپهر</t>
  </si>
  <si>
    <t>صندوق س.بخشی صنایع سورنا3-ب</t>
  </si>
  <si>
    <t>بانک پاسارگاد شعبه جهان کودک - 2903041569203317</t>
  </si>
  <si>
    <t>بانک دی شعبه حافظ - 0406853811007</t>
  </si>
  <si>
    <t>بانک صادرات شعبه گرگان پارس - 0222207124002</t>
  </si>
  <si>
    <t>بانک صادرات شعبه گرگان پارس - 0408053875005</t>
  </si>
  <si>
    <t>بانک صادرات شعبه گرگان پارس - 0408068984003</t>
  </si>
  <si>
    <t>بانک گردشگری شعبه نیاوران - 146333140378511</t>
  </si>
  <si>
    <t>بانک صادرات شعبه گرگان پارس - 0408069244005</t>
  </si>
  <si>
    <t>بانک دی شعبه حافظ - 0406877450006</t>
  </si>
  <si>
    <t>بانک پاسارگاد شعبه جهان کودک - 2903041569203318</t>
  </si>
  <si>
    <t>بانک گردشگری شعبه نیاوران - 146333140378512</t>
  </si>
  <si>
    <t>مرابحه عام دولت273</t>
  </si>
  <si>
    <t>بانک صادرات شعبه گرگان پارس - 0408105361006</t>
  </si>
  <si>
    <t>بانک گردشگری شعبه نیاوران - 146333140378513</t>
  </si>
  <si>
    <t>بانک صادرات شعبه گرگان پارس - 0408107940003</t>
  </si>
  <si>
    <t>1405/01/31</t>
  </si>
  <si>
    <t>اسناد خزانه-م4بودجه04-070816</t>
  </si>
  <si>
    <t>1404/07/19</t>
  </si>
  <si>
    <t>1407/07/18</t>
  </si>
  <si>
    <t>آثار جنگ</t>
  </si>
  <si>
    <t>بانک پاسارگاد شعبه جهان کودک - 2903041569203319</t>
  </si>
  <si>
    <t>بانک پاسارگاد شعبه جهان کودک - 2903041569203320</t>
  </si>
  <si>
    <t>بانک صادرات شعبه گرگان پارس - 0408117718003</t>
  </si>
  <si>
    <t>بانک دی شعبه حافظ - 0406903055001</t>
  </si>
  <si>
    <t>بانک گردشگری شعبه آپادانا - 120333140378517</t>
  </si>
  <si>
    <t>بانک گردشگری شعبه آپادانا - 120333140378518</t>
  </si>
  <si>
    <t>بانک گردشگری شعبه آپادانا - 120333140378519</t>
  </si>
  <si>
    <t>بانک پاسارگاد شعبه جهان کودک - 2903041569203321</t>
  </si>
  <si>
    <t>بانک صادرات شعبه گرگان پارس - 0408126291003</t>
  </si>
  <si>
    <t>بانک پاسارگاد شعبه جهان کودک - 2903041569203322</t>
  </si>
  <si>
    <t>بانک صادرات شعبه گرگان پارس - 0408127430002</t>
  </si>
  <si>
    <t>بانک گردشگری شعبه نیاوران - 146333140378514</t>
  </si>
  <si>
    <t>بانک پاسارگاد شعبه جهان کودک - 2903041569203323</t>
  </si>
  <si>
    <t>بانک صادرات شعبه گرگان پارس - 0408135470006</t>
  </si>
  <si>
    <t>بانک گردشگری شعبه نیاوران - 146333140378515</t>
  </si>
  <si>
    <t>بانک گردشگری شعبه آپادانا - 120333140378520</t>
  </si>
  <si>
    <t>بانک صادرات شعبه گرگان پارس - 0408138343001</t>
  </si>
  <si>
    <t>بانک پاسارگاد شعبه جهان کودک - 2903041569203324</t>
  </si>
  <si>
    <t>بانک پاسارگاد شعبه جهان کودک - 2903041569203325</t>
  </si>
  <si>
    <t>بانک صادرات شعبه گرگان پارس - 0408143318007</t>
  </si>
  <si>
    <t>بانک گردشگری شعبه نیاوران - 146333140378516</t>
  </si>
  <si>
    <t>بانک گردشگری شعبه آپادانا - 120333140378521</t>
  </si>
  <si>
    <t>بانک صادرات شعبه گرگان پارس - 0408143737009</t>
  </si>
  <si>
    <t>بانک صادرات شعبه گرگان پارس - 0408145511003</t>
  </si>
  <si>
    <t>بانک تجارت شعبه دریای نور - 0479608201771</t>
  </si>
  <si>
    <t>بانک پاسارگاد شعبه جهان کودک - 2903041569203326</t>
  </si>
  <si>
    <t>برای ماه منتهی به 1405/02/31</t>
  </si>
  <si>
    <t>1405/02/31</t>
  </si>
  <si>
    <t>اسنادخزانه-م1بودجه02-050325</t>
  </si>
  <si>
    <t>اسنادخزانه-م4بودجه02-051021</t>
  </si>
  <si>
    <t>سلف میلگرد تولیدی فراب</t>
  </si>
  <si>
    <t>اسنادخزانه-م3بودجه02-050818</t>
  </si>
  <si>
    <t>اسنادخزانه-م10بودجه02-051112</t>
  </si>
  <si>
    <t>1402/06/19</t>
  </si>
  <si>
    <t>1405/03/25</t>
  </si>
  <si>
    <t>1402/12/15</t>
  </si>
  <si>
    <t>1405/02/14</t>
  </si>
  <si>
    <t>1407/02/14</t>
  </si>
  <si>
    <t>1402/08/15</t>
  </si>
  <si>
    <t>1405/08/18</t>
  </si>
  <si>
    <t>1402/12/21</t>
  </si>
  <si>
    <t>1405/11/12</t>
  </si>
  <si>
    <t>سلف میلگرد تولیدی فراب (عفراب31)</t>
  </si>
  <si>
    <t>صندوق س.كالاي زرگر كارآمد</t>
  </si>
  <si>
    <t>صندوق س.نقره سیمین هوبر</t>
  </si>
  <si>
    <t>صندوق س.پشتوانه طلای صبا</t>
  </si>
  <si>
    <t>صندوق س.پشتوانه طلازروان ویستا</t>
  </si>
  <si>
    <t>صندوق طلای عیار مفید</t>
  </si>
  <si>
    <t>صندوق س.مبتنی بر کالای فارابی</t>
  </si>
  <si>
    <t>بانک اقتصاد نوین شعبه زعفرانیه - 21285072566011</t>
  </si>
  <si>
    <t>بانک اقتصاد نوین شعبه زعفرانیه - 21228372566011</t>
  </si>
  <si>
    <t>بانک اقتصاد نوین شعبه زعفرانیه - 21228372566012</t>
  </si>
  <si>
    <t>بانک دی شعبه گیشا - 0206924196002</t>
  </si>
  <si>
    <t>بانک دی شعبه باغ فردوس - 0206924336004</t>
  </si>
  <si>
    <t>بانک دی شعبه میدان ونک - 0206924922001</t>
  </si>
  <si>
    <t>بانک شهر شعبه کامرانیه - 7001007938514</t>
  </si>
  <si>
    <t>بانک شهر شعبه کامرانیه - 7001008045225</t>
  </si>
  <si>
    <t>بانک شهر شعبه کامرانیه - 7001008131314</t>
  </si>
  <si>
    <t>بانک دی شعبه زعفرانیه - 0206936775009</t>
  </si>
  <si>
    <t>بانک دی شعبه بازار آهن - 0406938481008</t>
  </si>
  <si>
    <t>بانک گردشگری شعبه نیاوران - 146333140378517</t>
  </si>
  <si>
    <t>بانک صادرات شعبه شهيد بابايي - 0408179291009</t>
  </si>
  <si>
    <t>بانک صادرات شعبه طالقاني - 0408179233008</t>
  </si>
  <si>
    <t>بانک صادرات شعبه گرگان پارس - 0408179265008</t>
  </si>
  <si>
    <t>بانک پاسارگاد شعبه جهان کودک - 2903041569203327</t>
  </si>
  <si>
    <t>بانک دی شعبه زعفرانیه - 0406941601006</t>
  </si>
  <si>
    <t>بانک پاسارگاد شعبه جهان کودک - 2903041569203328</t>
  </si>
  <si>
    <t>1405/02/10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</si>
</sst>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#,##0;\(#,##0\)"/>
    <numFmt numFmtId="166" formatCode="#,##0_ ;[Red]\-#,##0\ "/>
    <numFmt numFmtId="167" formatCode="_(* #,##0_);_(* \(#,##0\);_(* &quot;-&quot;??_);_(@_)"/>
    <numFmt numFmtId="168" formatCode="#,##0.0_);\(#,##0.0\)"/>
  </numFmts>
  <fonts count="4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7" fillId="0" borderId="0" applyFont="0" applyFill="0" applyBorder="0" applyAlignment="0" applyProtection="0"/>
    <xf numFmtId="43" fontId="39" fillId="0" borderId="0" applyFont="0" applyFill="0" applyBorder="0" applyAlignment="0" applyProtection="0"/>
  </cellStyleXfs>
  <cellXfs count="386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38" fontId="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2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4" fillId="0" borderId="5" xfId="0" applyNumberFormat="1" applyFont="1" applyBorder="1" applyAlignment="1">
      <alignment horizontal="center" vertical="center"/>
    </xf>
    <xf numFmtId="38" fontId="35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32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38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166" fontId="3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3" fillId="2" borderId="0" xfId="3" applyFont="1" applyFill="1" applyAlignment="1">
      <alignment horizontal="right" vertical="center"/>
    </xf>
    <xf numFmtId="9" fontId="8" fillId="2" borderId="0" xfId="3" applyFont="1" applyFill="1" applyAlignment="1">
      <alignment horizontal="left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3" fontId="0" fillId="2" borderId="0" xfId="0" applyNumberFormat="1" applyFill="1" applyAlignment="1">
      <alignment horizontal="left"/>
    </xf>
    <xf numFmtId="166" fontId="2" fillId="2" borderId="2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/>
    </xf>
    <xf numFmtId="10" fontId="3" fillId="0" borderId="0" xfId="3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0" fontId="7" fillId="2" borderId="7" xfId="0" applyFont="1" applyFill="1" applyBorder="1" applyAlignment="1">
      <alignment horizontal="left"/>
    </xf>
    <xf numFmtId="10" fontId="2" fillId="2" borderId="0" xfId="3" applyNumberFormat="1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/>
    </xf>
    <xf numFmtId="38" fontId="2" fillId="2" borderId="11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horizontal="right" vertical="center"/>
    </xf>
    <xf numFmtId="3" fontId="7" fillId="3" borderId="0" xfId="0" applyNumberFormat="1" applyFont="1" applyFill="1" applyAlignment="1">
      <alignment horizontal="left"/>
    </xf>
    <xf numFmtId="166" fontId="3" fillId="0" borderId="0" xfId="0" applyNumberFormat="1" applyFont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3" fontId="7" fillId="4" borderId="0" xfId="0" applyNumberFormat="1" applyFont="1" applyFill="1" applyAlignment="1">
      <alignment horizontal="left"/>
    </xf>
    <xf numFmtId="167" fontId="7" fillId="2" borderId="0" xfId="4" applyNumberFormat="1" applyFont="1" applyFill="1" applyAlignment="1">
      <alignment horizontal="left"/>
    </xf>
    <xf numFmtId="167" fontId="7" fillId="2" borderId="0" xfId="0" applyNumberFormat="1" applyFont="1" applyFill="1" applyAlignment="1">
      <alignment horizontal="left"/>
    </xf>
    <xf numFmtId="168" fontId="3" fillId="0" borderId="0" xfId="0" applyNumberFormat="1" applyFont="1" applyAlignment="1">
      <alignment horizontal="center" vertical="center"/>
    </xf>
    <xf numFmtId="38" fontId="2" fillId="0" borderId="10" xfId="0" applyNumberFormat="1" applyFont="1" applyBorder="1" applyAlignment="1">
      <alignment horizontal="center" vertical="top"/>
    </xf>
    <xf numFmtId="38" fontId="3" fillId="0" borderId="0" xfId="0" applyNumberFormat="1" applyFont="1" applyAlignment="1">
      <alignment vertical="center"/>
    </xf>
    <xf numFmtId="167" fontId="8" fillId="2" borderId="0" xfId="4" applyNumberFormat="1" applyFont="1" applyFill="1" applyAlignment="1">
      <alignment horizontal="left"/>
    </xf>
    <xf numFmtId="167" fontId="15" fillId="2" borderId="0" xfId="4" applyNumberFormat="1" applyFont="1" applyFill="1" applyAlignment="1">
      <alignment wrapText="1"/>
    </xf>
    <xf numFmtId="167" fontId="7" fillId="0" borderId="0" xfId="4" applyNumberFormat="1" applyFont="1" applyAlignment="1">
      <alignment horizontal="left"/>
    </xf>
    <xf numFmtId="167" fontId="0" fillId="2" borderId="0" xfId="4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  <xf numFmtId="167" fontId="7" fillId="3" borderId="0" xfId="4" applyNumberFormat="1" applyFont="1" applyFill="1" applyAlignment="1">
      <alignment horizontal="left"/>
    </xf>
    <xf numFmtId="3" fontId="6" fillId="2" borderId="7" xfId="0" applyNumberFormat="1" applyFont="1" applyFill="1" applyBorder="1" applyAlignment="1">
      <alignment horizontal="center" vertical="center"/>
    </xf>
    <xf numFmtId="10" fontId="11" fillId="2" borderId="0" xfId="3" applyNumberFormat="1" applyFont="1" applyFill="1" applyAlignment="1">
      <alignment horizontal="right" vertical="center"/>
    </xf>
    <xf numFmtId="10" fontId="34" fillId="2" borderId="5" xfId="3" applyNumberFormat="1" applyFont="1" applyFill="1" applyBorder="1" applyAlignment="1">
      <alignment horizontal="center" vertical="center"/>
    </xf>
    <xf numFmtId="38" fontId="3" fillId="2" borderId="0" xfId="0" applyNumberFormat="1" applyFont="1" applyFill="1" applyAlignment="1">
      <alignment horizontal="center" vertical="top"/>
    </xf>
    <xf numFmtId="43" fontId="3" fillId="0" borderId="0" xfId="4" applyFont="1" applyAlignment="1">
      <alignment horizontal="left"/>
    </xf>
    <xf numFmtId="0" fontId="3" fillId="0" borderId="2" xfId="0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right" vertical="center"/>
    </xf>
    <xf numFmtId="10" fontId="11" fillId="2" borderId="2" xfId="0" applyNumberFormat="1" applyFont="1" applyFill="1" applyBorder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6" fillId="0" borderId="0" xfId="0" applyNumberFormat="1" applyFont="1" applyAlignment="1">
      <alignment horizontal="center"/>
    </xf>
    <xf numFmtId="3" fontId="20" fillId="2" borderId="0" xfId="0" applyNumberFormat="1" applyFont="1" applyFill="1" applyAlignment="1">
      <alignment horizontal="center" vertical="top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2" borderId="0" xfId="0" applyNumberFormat="1" applyFont="1" applyFill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7" xfId="0" applyNumberFormat="1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7" fontId="3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wrapText="1"/>
    </xf>
  </cellXfs>
  <cellStyles count="5">
    <cellStyle name="Comma" xfId="4" builtinId="3"/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23"/>
      <c r="B11" s="323"/>
      <c r="C11" s="323"/>
    </row>
    <row r="12" spans="1:3" ht="21.75" customHeight="1">
      <c r="A12" s="323"/>
      <c r="B12" s="323"/>
      <c r="C12" s="323"/>
    </row>
    <row r="13" spans="1:3" ht="21.75" customHeight="1">
      <c r="A13" s="323"/>
      <c r="B13" s="323"/>
      <c r="C13" s="323"/>
    </row>
    <row r="14" spans="1:3" ht="28.5" customHeight="1"/>
    <row r="15" spans="1:3" ht="24.75">
      <c r="A15" s="48"/>
      <c r="B15" s="324"/>
      <c r="C15" s="48"/>
    </row>
    <row r="16" spans="1:3" ht="24.75">
      <c r="A16" s="48"/>
      <c r="B16" s="324"/>
      <c r="C16" s="48"/>
    </row>
    <row r="17" spans="1:3" ht="26.25">
      <c r="A17" s="322" t="s">
        <v>0</v>
      </c>
      <c r="B17" s="322"/>
      <c r="C17" s="322"/>
    </row>
    <row r="18" spans="1:3" ht="26.25">
      <c r="A18" s="322" t="s">
        <v>1</v>
      </c>
      <c r="B18" s="322"/>
      <c r="C18" s="322"/>
    </row>
    <row r="19" spans="1:3" ht="26.25">
      <c r="A19" s="322" t="s">
        <v>342</v>
      </c>
      <c r="B19" s="322"/>
      <c r="C19" s="322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18"/>
  <sheetViews>
    <sheetView rightToLeft="1" view="pageBreakPreview" zoomScale="93" zoomScaleNormal="100" zoomScaleSheetLayoutView="93" workbookViewId="0">
      <selection activeCell="W1" sqref="W1"/>
    </sheetView>
  </sheetViews>
  <sheetFormatPr defaultColWidth="9.140625" defaultRowHeight="30" customHeight="1"/>
  <cols>
    <col min="1" max="1" width="26.7109375" style="12" bestFit="1" customWidth="1"/>
    <col min="2" max="2" width="0.7109375" style="12" customWidth="1"/>
    <col min="3" max="3" width="15.7109375" style="192" bestFit="1" customWidth="1"/>
    <col min="4" max="4" width="1.28515625" style="192" customWidth="1"/>
    <col min="5" max="5" width="16.5703125" style="219" bestFit="1" customWidth="1"/>
    <col min="6" max="6" width="1.28515625" style="219" customWidth="1"/>
    <col min="7" max="7" width="15.140625" style="215" bestFit="1" customWidth="1"/>
    <col min="8" max="8" width="1.28515625" style="219" customWidth="1"/>
    <col min="9" max="9" width="16.5703125" style="219" bestFit="1" customWidth="1"/>
    <col min="10" max="10" width="1.28515625" style="12" customWidth="1"/>
    <col min="11" max="11" width="11.85546875" style="270" customWidth="1"/>
    <col min="12" max="12" width="1.28515625" style="12" customWidth="1"/>
    <col min="13" max="13" width="17" style="193" customWidth="1"/>
    <col min="14" max="14" width="1.28515625" style="193" customWidth="1"/>
    <col min="15" max="15" width="17.28515625" style="215" bestFit="1" customWidth="1"/>
    <col min="16" max="16" width="0.85546875" style="215" customWidth="1"/>
    <col min="17" max="17" width="19.140625" style="215" bestFit="1" customWidth="1"/>
    <col min="18" max="18" width="1.140625" style="219" customWidth="1"/>
    <col min="19" max="19" width="19.140625" style="219" bestFit="1" customWidth="1"/>
    <col min="20" max="20" width="1.28515625" style="12" customWidth="1"/>
    <col min="21" max="21" width="13.42578125" style="270" customWidth="1"/>
    <col min="22" max="22" width="0.28515625" style="12" customWidth="1"/>
    <col min="23" max="23" width="23.5703125" style="98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</row>
    <row r="2" spans="1:38" ht="30" customHeight="1">
      <c r="A2" s="325" t="s">
        <v>64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</row>
    <row r="3" spans="1:38" ht="30" customHeight="1">
      <c r="A3" s="325" t="s">
        <v>342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</row>
    <row r="4" spans="1:38" s="13" customFormat="1" ht="30" customHeight="1">
      <c r="A4" s="326" t="s">
        <v>126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W4" s="115"/>
      <c r="X4" s="44"/>
    </row>
    <row r="5" spans="1:38" ht="30" customHeight="1">
      <c r="C5" s="327" t="s">
        <v>75</v>
      </c>
      <c r="D5" s="327"/>
      <c r="E5" s="327"/>
      <c r="F5" s="327"/>
      <c r="G5" s="327"/>
      <c r="H5" s="327"/>
      <c r="I5" s="327"/>
      <c r="J5" s="327"/>
      <c r="K5" s="327"/>
      <c r="M5" s="327" t="s">
        <v>115</v>
      </c>
      <c r="N5" s="327"/>
      <c r="O5" s="327"/>
      <c r="P5" s="333"/>
      <c r="Q5" s="327"/>
      <c r="R5" s="327"/>
      <c r="S5" s="327"/>
      <c r="T5" s="327"/>
      <c r="U5" s="327"/>
    </row>
    <row r="6" spans="1:38" ht="27" customHeight="1">
      <c r="C6" s="371" t="s">
        <v>77</v>
      </c>
      <c r="D6" s="201"/>
      <c r="E6" s="369" t="s">
        <v>78</v>
      </c>
      <c r="F6" s="233"/>
      <c r="G6" s="367" t="s">
        <v>79</v>
      </c>
      <c r="H6" s="233"/>
      <c r="I6" s="338" t="s">
        <v>12</v>
      </c>
      <c r="J6" s="338"/>
      <c r="K6" s="338"/>
      <c r="M6" s="281" t="s">
        <v>77</v>
      </c>
      <c r="N6" s="200"/>
      <c r="O6" s="365" t="s">
        <v>78</v>
      </c>
      <c r="P6" s="232"/>
      <c r="Q6" s="367" t="s">
        <v>79</v>
      </c>
      <c r="R6" s="233"/>
      <c r="S6" s="338" t="s">
        <v>12</v>
      </c>
      <c r="T6" s="338"/>
      <c r="U6" s="338"/>
    </row>
    <row r="7" spans="1:38" ht="38.25" customHeight="1">
      <c r="A7" s="1" t="s">
        <v>76</v>
      </c>
      <c r="C7" s="372"/>
      <c r="E7" s="370"/>
      <c r="G7" s="368"/>
      <c r="I7" s="234" t="s">
        <v>55</v>
      </c>
      <c r="J7" s="26"/>
      <c r="K7" s="268" t="s">
        <v>67</v>
      </c>
      <c r="M7" s="282"/>
      <c r="O7" s="366"/>
      <c r="P7" s="283"/>
      <c r="Q7" s="368"/>
      <c r="S7" s="234" t="s">
        <v>55</v>
      </c>
      <c r="T7" s="26"/>
      <c r="U7" s="268" t="s">
        <v>67</v>
      </c>
    </row>
    <row r="8" spans="1:38" s="54" customFormat="1" ht="30" customHeight="1">
      <c r="A8" s="104" t="s">
        <v>222</v>
      </c>
      <c r="B8" s="104"/>
      <c r="C8" s="133">
        <v>0</v>
      </c>
      <c r="D8" s="253"/>
      <c r="E8" s="242">
        <f>'درآمد ناشی از تغییر قیمت اوراق'!I11</f>
        <v>0</v>
      </c>
      <c r="F8" s="254"/>
      <c r="G8" s="133">
        <v>0</v>
      </c>
      <c r="H8" s="254"/>
      <c r="I8" s="242">
        <f t="shared" ref="I8:I11" si="0">C8+E8+G8</f>
        <v>0</v>
      </c>
      <c r="J8" s="191"/>
      <c r="K8" s="269">
        <f>I8/درآمد!F11</f>
        <v>0</v>
      </c>
      <c r="L8" s="191"/>
      <c r="M8" s="258">
        <v>0</v>
      </c>
      <c r="N8" s="253"/>
      <c r="O8" s="242">
        <f>'درآمد ناشی از تغییر قیمت اوراق'!Q11</f>
        <v>-5332709</v>
      </c>
      <c r="P8" s="254"/>
      <c r="Q8" s="133">
        <v>0</v>
      </c>
      <c r="R8" s="254"/>
      <c r="S8" s="242">
        <f t="shared" ref="S8" si="1">M8+O8+Q8</f>
        <v>-5332709</v>
      </c>
      <c r="T8" s="133"/>
      <c r="U8" s="269">
        <f>S8/درآمد!F11</f>
        <v>-6.2115574145617928E-6</v>
      </c>
      <c r="V8" s="252"/>
      <c r="W8" s="255"/>
      <c r="X8" s="256"/>
      <c r="Y8" s="257"/>
      <c r="Z8" s="55"/>
      <c r="AA8" s="56"/>
      <c r="AB8" s="55"/>
      <c r="AC8" s="53"/>
      <c r="AD8" s="55"/>
      <c r="AE8" s="56"/>
      <c r="AF8" s="55"/>
      <c r="AG8" s="56"/>
      <c r="AH8" s="55"/>
      <c r="AI8" s="56"/>
      <c r="AJ8" s="55"/>
      <c r="AK8" s="56"/>
      <c r="AL8" s="56"/>
    </row>
    <row r="9" spans="1:38" s="54" customFormat="1" ht="30" customHeight="1">
      <c r="A9" s="104" t="s">
        <v>276</v>
      </c>
      <c r="B9" s="58"/>
      <c r="C9" s="133">
        <v>0</v>
      </c>
      <c r="D9" s="253"/>
      <c r="E9" s="246">
        <f>'درآمد ناشی از تغییر قیمت اوراق'!I10</f>
        <v>-26052638</v>
      </c>
      <c r="F9" s="254"/>
      <c r="G9" s="133">
        <f>'درآمد ناشی از فروش'!I7</f>
        <v>0</v>
      </c>
      <c r="H9" s="254"/>
      <c r="I9" s="246">
        <f t="shared" si="0"/>
        <v>-26052638</v>
      </c>
      <c r="J9" s="191"/>
      <c r="K9" s="269">
        <f>I9/درآمد!F11</f>
        <v>-3.0346200540437199E-5</v>
      </c>
      <c r="L9" s="191"/>
      <c r="M9" s="258">
        <v>0</v>
      </c>
      <c r="N9" s="253"/>
      <c r="O9" s="242">
        <f>'درآمد ناشی از تغییر قیمت اوراق'!Q10</f>
        <v>-444598446</v>
      </c>
      <c r="P9" s="254"/>
      <c r="Q9" s="133">
        <f>'درآمد ناشی از فروش'!Q7</f>
        <v>392219850</v>
      </c>
      <c r="R9" s="254"/>
      <c r="S9" s="242">
        <f t="shared" ref="S9:S11" si="2">M9+O9+Q9</f>
        <v>-52378596</v>
      </c>
      <c r="T9" s="133"/>
      <c r="U9" s="269">
        <f>S9/درآمد!F11</f>
        <v>-6.1010765137969585E-5</v>
      </c>
      <c r="V9" s="252"/>
      <c r="W9" s="255"/>
      <c r="X9" s="256"/>
      <c r="Y9" s="257"/>
      <c r="Z9" s="55"/>
      <c r="AA9" s="56"/>
      <c r="AB9" s="55"/>
      <c r="AC9" s="53"/>
      <c r="AD9" s="55"/>
      <c r="AE9" s="56"/>
      <c r="AF9" s="55"/>
      <c r="AG9" s="56"/>
      <c r="AH9" s="55"/>
      <c r="AI9" s="56"/>
      <c r="AJ9" s="55"/>
      <c r="AK9" s="56"/>
      <c r="AL9" s="56"/>
    </row>
    <row r="10" spans="1:38" s="54" customFormat="1" ht="30" customHeight="1">
      <c r="A10" s="104" t="s">
        <v>247</v>
      </c>
      <c r="B10" s="58"/>
      <c r="C10" s="133">
        <f>'درآمد سود سهام'!M7</f>
        <v>346800574</v>
      </c>
      <c r="D10" s="253"/>
      <c r="E10" s="246">
        <f>'درآمد ناشی از تغییر قیمت اوراق'!I29</f>
        <v>-376846542</v>
      </c>
      <c r="F10" s="254"/>
      <c r="G10" s="133">
        <v>0</v>
      </c>
      <c r="H10" s="254"/>
      <c r="I10" s="246">
        <f>C10+E10+G10</f>
        <v>-30045968</v>
      </c>
      <c r="J10" s="191"/>
      <c r="K10" s="269">
        <f>I10/درآمد!F11</f>
        <v>-3.4997644782058492E-5</v>
      </c>
      <c r="L10" s="191"/>
      <c r="M10" s="258">
        <f>'درآمد سود سهام'!S7</f>
        <v>346800574</v>
      </c>
      <c r="N10" s="253"/>
      <c r="O10" s="242">
        <f>'درآمد ناشی از تغییر قیمت اوراق'!Q29</f>
        <v>-1318464712</v>
      </c>
      <c r="P10" s="254"/>
      <c r="Q10" s="133">
        <v>0</v>
      </c>
      <c r="R10" s="254"/>
      <c r="S10" s="242">
        <f t="shared" si="2"/>
        <v>-971664138</v>
      </c>
      <c r="T10" s="133"/>
      <c r="U10" s="315">
        <f>S10/درآمد!F11</f>
        <v>-1.1317976624746809E-3</v>
      </c>
      <c r="V10" s="252"/>
      <c r="W10" s="255"/>
      <c r="X10" s="256"/>
      <c r="Y10" s="257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56"/>
      <c r="AL10" s="56"/>
    </row>
    <row r="11" spans="1:38" s="54" customFormat="1" ht="30" customHeight="1">
      <c r="A11" s="104" t="s">
        <v>248</v>
      </c>
      <c r="B11" s="58"/>
      <c r="C11" s="133">
        <v>0</v>
      </c>
      <c r="D11" s="253"/>
      <c r="E11" s="246">
        <f>'درآمد ناشی از تغییر قیمت اوراق'!I30</f>
        <v>0</v>
      </c>
      <c r="F11" s="254"/>
      <c r="G11" s="133">
        <v>0</v>
      </c>
      <c r="H11" s="254"/>
      <c r="I11" s="246">
        <f t="shared" si="0"/>
        <v>0</v>
      </c>
      <c r="J11" s="191"/>
      <c r="K11" s="269">
        <f>I11/درآمد!F11</f>
        <v>0</v>
      </c>
      <c r="L11" s="191"/>
      <c r="M11" s="258">
        <v>0</v>
      </c>
      <c r="N11" s="253"/>
      <c r="O11" s="242">
        <f>'درآمد ناشی از تغییر قیمت اوراق'!Q30</f>
        <v>-2941455916</v>
      </c>
      <c r="P11" s="254"/>
      <c r="Q11" s="133">
        <v>0</v>
      </c>
      <c r="R11" s="254"/>
      <c r="S11" s="242">
        <f t="shared" si="2"/>
        <v>-2941455916</v>
      </c>
      <c r="T11" s="133"/>
      <c r="U11" s="315">
        <f>S11/درآمد!F11</f>
        <v>-3.4262177637363017E-3</v>
      </c>
      <c r="V11" s="252"/>
      <c r="W11" s="255"/>
      <c r="X11" s="256"/>
      <c r="Y11" s="257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56"/>
      <c r="AL11" s="56"/>
    </row>
    <row r="12" spans="1:38" ht="30" customHeight="1" thickBot="1">
      <c r="A12" s="11" t="s">
        <v>12</v>
      </c>
      <c r="B12"/>
      <c r="C12" s="199">
        <f>SUM(C8:C11)</f>
        <v>346800574</v>
      </c>
      <c r="D12" s="202"/>
      <c r="E12" s="184">
        <f>SUM(E8:E11)</f>
        <v>-402899180</v>
      </c>
      <c r="F12" s="236"/>
      <c r="G12" s="184">
        <f>SUM(G8:G11)</f>
        <v>0</v>
      </c>
      <c r="H12" s="236"/>
      <c r="I12" s="184">
        <f>SUM(I8:I11)</f>
        <v>-56098606</v>
      </c>
      <c r="J12" s="183"/>
      <c r="K12" s="316">
        <f>SUM(K8:K11)</f>
        <v>-6.5343845322495691E-5</v>
      </c>
      <c r="L12" s="183"/>
      <c r="M12" s="199">
        <f>SUM(M8:M11)</f>
        <v>346800574</v>
      </c>
      <c r="N12" s="203"/>
      <c r="O12" s="184">
        <f>SUM(O8:O11)</f>
        <v>-4709851783</v>
      </c>
      <c r="P12" s="275"/>
      <c r="Q12" s="184">
        <f>SUM(Q8:Q11)</f>
        <v>392219850</v>
      </c>
      <c r="R12" s="275"/>
      <c r="S12" s="184">
        <f>SUM(S8:S11)</f>
        <v>-3970831359</v>
      </c>
      <c r="T12" s="276"/>
      <c r="U12" s="316">
        <f>SUM(U8:U11)</f>
        <v>-4.6252377487635138E-3</v>
      </c>
      <c r="V12" s="147">
        <v>-1.38</v>
      </c>
      <c r="W12" s="133"/>
      <c r="X12" s="134"/>
      <c r="Y12" s="56"/>
      <c r="Z12" s="55"/>
      <c r="AA12" s="56"/>
      <c r="AB12" s="55"/>
      <c r="AC12" s="53"/>
      <c r="AD12" s="55"/>
      <c r="AE12" s="56"/>
      <c r="AF12" s="55"/>
      <c r="AG12" s="56"/>
      <c r="AH12" s="55"/>
      <c r="AI12" s="56"/>
      <c r="AJ12" s="55"/>
      <c r="AK12" s="362"/>
      <c r="AL12" s="362"/>
    </row>
    <row r="13" spans="1:38" ht="30" customHeight="1" thickTop="1">
      <c r="Q13" s="235"/>
      <c r="W13" s="133"/>
      <c r="X13" s="134"/>
      <c r="Y13" s="56"/>
      <c r="Z13" s="55"/>
      <c r="AA13" s="56"/>
      <c r="AB13" s="55"/>
      <c r="AC13" s="362"/>
      <c r="AD13" s="362"/>
      <c r="AE13" s="56"/>
      <c r="AF13" s="55"/>
      <c r="AG13" s="56"/>
      <c r="AH13" s="55"/>
      <c r="AI13" s="56"/>
      <c r="AJ13" s="55"/>
      <c r="AK13" s="362"/>
      <c r="AL13" s="362"/>
    </row>
    <row r="14" spans="1:38" ht="30" customHeight="1">
      <c r="W14" s="133"/>
      <c r="X14" s="134"/>
      <c r="Y14" s="56"/>
      <c r="Z14" s="55"/>
      <c r="AA14" s="56"/>
      <c r="AB14" s="55"/>
      <c r="AC14" s="362"/>
      <c r="AD14" s="362"/>
      <c r="AE14" s="56"/>
      <c r="AF14" s="55"/>
      <c r="AG14" s="56"/>
      <c r="AH14" s="55"/>
      <c r="AI14" s="56"/>
      <c r="AJ14" s="55"/>
      <c r="AK14" s="362"/>
      <c r="AL14" s="362"/>
    </row>
    <row r="15" spans="1:38" ht="30" customHeight="1">
      <c r="W15" s="133"/>
      <c r="X15" s="134"/>
      <c r="Y15" s="56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362"/>
      <c r="AL15" s="362"/>
    </row>
    <row r="16" spans="1:38" ht="30" customHeight="1">
      <c r="W16" s="133"/>
      <c r="X16" s="134"/>
      <c r="Y16" s="56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362"/>
      <c r="AL16" s="362"/>
    </row>
    <row r="17" spans="23:38" ht="30" customHeight="1">
      <c r="W17" s="133"/>
      <c r="X17" s="134"/>
      <c r="Y17" s="56"/>
      <c r="Z17" s="55"/>
      <c r="AA17" s="56"/>
      <c r="AB17" s="55"/>
      <c r="AC17" s="57"/>
      <c r="AD17" s="55"/>
      <c r="AE17" s="56"/>
      <c r="AF17" s="55"/>
      <c r="AG17" s="56"/>
      <c r="AH17" s="55"/>
      <c r="AI17" s="56"/>
      <c r="AJ17" s="55"/>
      <c r="AK17" s="363"/>
      <c r="AL17" s="363"/>
    </row>
    <row r="18" spans="23:38" ht="30" customHeight="1">
      <c r="W18" s="70"/>
      <c r="X18" s="135"/>
      <c r="Y18" s="70"/>
      <c r="Z18" s="58"/>
      <c r="AA18" s="70"/>
      <c r="AB18" s="58"/>
      <c r="AC18" s="70"/>
      <c r="AD18" s="58"/>
      <c r="AE18" s="70"/>
      <c r="AF18" s="58"/>
      <c r="AG18" s="70"/>
      <c r="AH18" s="58"/>
      <c r="AI18" s="70"/>
      <c r="AJ18" s="58"/>
      <c r="AK18" s="364"/>
      <c r="AL18" s="364"/>
    </row>
  </sheetData>
  <mergeCells count="22">
    <mergeCell ref="G6:G7"/>
    <mergeCell ref="E6:E7"/>
    <mergeCell ref="C6:C7"/>
    <mergeCell ref="A1:U1"/>
    <mergeCell ref="A2:U2"/>
    <mergeCell ref="A3:U3"/>
    <mergeCell ref="C5:K5"/>
    <mergeCell ref="M5:U5"/>
    <mergeCell ref="A4:U4"/>
    <mergeCell ref="AK16:AL16"/>
    <mergeCell ref="AK17:AL17"/>
    <mergeCell ref="AK18:AL18"/>
    <mergeCell ref="AK12:AL12"/>
    <mergeCell ref="I6:K6"/>
    <mergeCell ref="S6:U6"/>
    <mergeCell ref="O6:O7"/>
    <mergeCell ref="Q6:Q7"/>
    <mergeCell ref="AC14:AD14"/>
    <mergeCell ref="AK14:AL14"/>
    <mergeCell ref="AC13:AD13"/>
    <mergeCell ref="AK13:AL13"/>
    <mergeCell ref="AK15:AL15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X38"/>
  <sheetViews>
    <sheetView rightToLeft="1" view="pageBreakPreview" zoomScale="90" zoomScaleNormal="100" zoomScaleSheetLayoutView="90" workbookViewId="0">
      <selection activeCell="W1" sqref="W1"/>
    </sheetView>
  </sheetViews>
  <sheetFormatPr defaultColWidth="9.140625" defaultRowHeight="30" customHeight="1"/>
  <cols>
    <col min="1" max="1" width="37.140625" style="54" bestFit="1" customWidth="1"/>
    <col min="2" max="2" width="1.28515625" style="54" customWidth="1"/>
    <col min="3" max="3" width="16.5703125" style="54" customWidth="1"/>
    <col min="4" max="4" width="0.7109375" style="54" customWidth="1"/>
    <col min="5" max="5" width="17.7109375" style="231" customWidth="1"/>
    <col min="6" max="6" width="1.28515625" style="163" customWidth="1"/>
    <col min="7" max="7" width="17" style="228" customWidth="1"/>
    <col min="8" max="8" width="1.28515625" style="228" customWidth="1"/>
    <col min="9" max="9" width="22.28515625" style="228" bestFit="1" customWidth="1"/>
    <col min="10" max="10" width="1.28515625" style="54" customWidth="1"/>
    <col min="11" max="11" width="12.28515625" style="266" customWidth="1"/>
    <col min="12" max="12" width="0.7109375" style="266" customWidth="1"/>
    <col min="13" max="13" width="15.85546875" style="266" customWidth="1"/>
    <col min="14" max="14" width="0.7109375" style="54" customWidth="1"/>
    <col min="15" max="15" width="18.5703125" style="215" bestFit="1" customWidth="1"/>
    <col min="16" max="16" width="1.28515625" style="215" customWidth="1"/>
    <col min="17" max="17" width="18.42578125" style="215" bestFit="1" customWidth="1"/>
    <col min="18" max="18" width="1.28515625" style="215" customWidth="1"/>
    <col min="19" max="19" width="18.7109375" style="215" bestFit="1" customWidth="1"/>
    <col min="20" max="20" width="0.5703125" style="54" customWidth="1"/>
    <col min="21" max="21" width="16.85546875" style="261" customWidth="1"/>
    <col min="22" max="22" width="0.28515625" style="54" customWidth="1"/>
    <col min="23" max="23" width="24.85546875" style="96" bestFit="1" customWidth="1"/>
    <col min="24" max="24" width="18.7109375" style="243" customWidth="1"/>
    <col min="25" max="16384" width="9.140625" style="54"/>
  </cols>
  <sheetData>
    <row r="1" spans="1:24" ht="30" customHeight="1">
      <c r="A1" s="373" t="s">
        <v>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</row>
    <row r="2" spans="1:24" ht="30" customHeight="1">
      <c r="A2" s="373" t="s">
        <v>64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</row>
    <row r="3" spans="1:24" ht="30" customHeight="1">
      <c r="A3" s="373" t="s">
        <v>342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</row>
    <row r="4" spans="1:24" s="87" customFormat="1" ht="30" customHeight="1">
      <c r="A4" s="374" t="s">
        <v>127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W4" s="244"/>
      <c r="X4" s="245"/>
    </row>
    <row r="5" spans="1:24" ht="24" customHeight="1">
      <c r="E5" s="329" t="s">
        <v>75</v>
      </c>
      <c r="F5" s="329"/>
      <c r="G5" s="329"/>
      <c r="H5" s="329"/>
      <c r="I5" s="329"/>
      <c r="J5" s="329"/>
      <c r="K5" s="329"/>
      <c r="L5" s="152"/>
      <c r="M5" s="152"/>
      <c r="O5" s="342" t="str">
        <f>'درآمد سرمایه گذاری در سهام'!$M$5</f>
        <v>از ابتدای سال مالی تا پایان ماه</v>
      </c>
      <c r="P5" s="342"/>
      <c r="Q5" s="342"/>
      <c r="R5" s="342"/>
      <c r="S5" s="342"/>
      <c r="T5" s="342"/>
      <c r="U5" s="342"/>
    </row>
    <row r="6" spans="1:24" ht="24" customHeight="1">
      <c r="C6" s="377" t="s">
        <v>198</v>
      </c>
      <c r="D6" s="292"/>
      <c r="E6" s="375" t="s">
        <v>78</v>
      </c>
      <c r="F6" s="198"/>
      <c r="G6" s="367" t="s">
        <v>79</v>
      </c>
      <c r="H6" s="227"/>
      <c r="I6" s="344" t="s">
        <v>12</v>
      </c>
      <c r="J6" s="344"/>
      <c r="K6" s="344"/>
      <c r="L6" s="152"/>
      <c r="M6" s="379" t="s">
        <v>198</v>
      </c>
      <c r="N6" s="292"/>
      <c r="O6" s="367" t="s">
        <v>78</v>
      </c>
      <c r="P6" s="232"/>
      <c r="Q6" s="367" t="s">
        <v>79</v>
      </c>
      <c r="R6" s="232"/>
      <c r="S6" s="344" t="s">
        <v>12</v>
      </c>
      <c r="T6" s="344"/>
      <c r="U6" s="344"/>
    </row>
    <row r="7" spans="1:24" ht="38.25" customHeight="1">
      <c r="A7" s="60" t="s">
        <v>26</v>
      </c>
      <c r="C7" s="378"/>
      <c r="E7" s="376"/>
      <c r="G7" s="368"/>
      <c r="I7" s="229" t="s">
        <v>55</v>
      </c>
      <c r="J7" s="79"/>
      <c r="K7" s="262" t="s">
        <v>67</v>
      </c>
      <c r="L7" s="293"/>
      <c r="M7" s="380"/>
      <c r="O7" s="368"/>
      <c r="Q7" s="368"/>
      <c r="S7" s="229" t="s">
        <v>55</v>
      </c>
      <c r="T7" s="79"/>
      <c r="U7" s="260" t="s">
        <v>67</v>
      </c>
    </row>
    <row r="8" spans="1:24" ht="30" customHeight="1">
      <c r="A8" s="340" t="s">
        <v>163</v>
      </c>
      <c r="B8" s="340"/>
      <c r="C8" s="239">
        <v>0</v>
      </c>
      <c r="D8" s="239"/>
      <c r="E8" s="246">
        <f>'درآمد ناشی از تغییر قیمت اوراق'!I12</f>
        <v>-9438242000</v>
      </c>
      <c r="F8" s="247"/>
      <c r="G8" s="246">
        <v>0</v>
      </c>
      <c r="H8" s="246"/>
      <c r="I8" s="246">
        <f t="shared" ref="I8:I10" si="0">C8+E8+G8</f>
        <v>-9438242000</v>
      </c>
      <c r="J8" s="248"/>
      <c r="K8" s="264">
        <f>I8/درآمد!F11</f>
        <v>-1.0993696088709983E-2</v>
      </c>
      <c r="L8" s="277"/>
      <c r="M8" s="246">
        <v>0</v>
      </c>
      <c r="N8" s="249"/>
      <c r="O8" s="246">
        <f>'درآمد ناشی از تغییر قیمت اوراق'!Q12</f>
        <v>-33290060500</v>
      </c>
      <c r="P8" s="247"/>
      <c r="Q8" s="246">
        <v>0</v>
      </c>
      <c r="R8" s="246"/>
      <c r="S8" s="246">
        <f t="shared" ref="S8:S10" si="1">M8+O8+Q8</f>
        <v>-33290060500</v>
      </c>
      <c r="T8" s="249"/>
      <c r="U8" s="264">
        <f>S8/درآمد!F11</f>
        <v>-3.8776374658730801E-2</v>
      </c>
      <c r="V8" s="249"/>
      <c r="X8" s="251"/>
    </row>
    <row r="9" spans="1:24" ht="30" customHeight="1">
      <c r="A9" s="340" t="s">
        <v>162</v>
      </c>
      <c r="B9" s="340"/>
      <c r="C9" s="239">
        <v>0</v>
      </c>
      <c r="D9" s="239"/>
      <c r="E9" s="246">
        <f>'درآمد ناشی از تغییر قیمت اوراق'!I7</f>
        <v>10236000165</v>
      </c>
      <c r="F9" s="247"/>
      <c r="G9" s="246">
        <v>0</v>
      </c>
      <c r="H9" s="246"/>
      <c r="I9" s="246">
        <f t="shared" si="0"/>
        <v>10236000165</v>
      </c>
      <c r="J9" s="248"/>
      <c r="K9" s="263">
        <f>I9/درآمد!F11</f>
        <v>1.1922927487766815E-2</v>
      </c>
      <c r="L9" s="277"/>
      <c r="M9" s="246">
        <v>0</v>
      </c>
      <c r="N9" s="249"/>
      <c r="O9" s="246">
        <f>'درآمد ناشی از تغییر قیمت اوراق'!Q7</f>
        <v>-22545320936</v>
      </c>
      <c r="P9" s="247"/>
      <c r="Q9" s="246">
        <v>0</v>
      </c>
      <c r="R9" s="246"/>
      <c r="S9" s="246">
        <f t="shared" si="1"/>
        <v>-22545320936</v>
      </c>
      <c r="T9" s="249"/>
      <c r="U9" s="264">
        <f>S9/درآمد!F11</f>
        <v>-2.6260865804544373E-2</v>
      </c>
      <c r="V9" s="249"/>
      <c r="X9" s="251"/>
    </row>
    <row r="10" spans="1:24" ht="30" customHeight="1">
      <c r="A10" s="340" t="s">
        <v>149</v>
      </c>
      <c r="B10" s="340"/>
      <c r="C10" s="239">
        <v>0</v>
      </c>
      <c r="D10" s="239"/>
      <c r="E10" s="246">
        <f>'درآمد ناشی از تغییر قیمت اوراق'!I9</f>
        <v>-35806934</v>
      </c>
      <c r="F10" s="247"/>
      <c r="G10" s="246">
        <v>0</v>
      </c>
      <c r="H10" s="246"/>
      <c r="I10" s="246">
        <f t="shared" si="0"/>
        <v>-35806934</v>
      </c>
      <c r="J10" s="248"/>
      <c r="K10" s="264">
        <f>I10/درآمد!F11</f>
        <v>-4.1708037393457011E-5</v>
      </c>
      <c r="L10" s="277"/>
      <c r="M10" s="246">
        <v>0</v>
      </c>
      <c r="N10" s="249"/>
      <c r="O10" s="246">
        <f>'درآمد ناشی از تغییر قیمت اوراق'!Q9</f>
        <v>-3197647015</v>
      </c>
      <c r="P10" s="247"/>
      <c r="Q10" s="246">
        <v>0</v>
      </c>
      <c r="R10" s="246"/>
      <c r="S10" s="246">
        <f t="shared" si="1"/>
        <v>-3197647015</v>
      </c>
      <c r="T10" s="249"/>
      <c r="U10" s="264">
        <f>S10/درآمد!F11</f>
        <v>-3.7246300192218689E-3</v>
      </c>
      <c r="V10" s="249"/>
      <c r="X10" s="251"/>
    </row>
    <row r="11" spans="1:24" ht="30" customHeight="1">
      <c r="A11" s="340" t="s">
        <v>161</v>
      </c>
      <c r="B11" s="340"/>
      <c r="C11" s="239">
        <v>0</v>
      </c>
      <c r="D11" s="239"/>
      <c r="E11" s="246">
        <f>'درآمد ناشی از تغییر قیمت اوراق'!I13</f>
        <v>7902810</v>
      </c>
      <c r="F11" s="247"/>
      <c r="G11" s="246">
        <f>'درآمد ناشی از فروش'!I9</f>
        <v>0</v>
      </c>
      <c r="H11" s="246"/>
      <c r="I11" s="246">
        <f t="shared" ref="I11:I36" si="2">C11+E11+G11</f>
        <v>7902810</v>
      </c>
      <c r="J11" s="248"/>
      <c r="K11" s="263">
        <f>I11/درآمد!F11</f>
        <v>9.2052197206660025E-6</v>
      </c>
      <c r="L11" s="263"/>
      <c r="M11" s="246">
        <v>0</v>
      </c>
      <c r="N11" s="249"/>
      <c r="O11" s="250">
        <f>'درآمد ناشی از تغییر قیمت اوراق'!Q13</f>
        <v>79084545</v>
      </c>
      <c r="P11" s="247"/>
      <c r="Q11" s="246">
        <f>'درآمد ناشی از فروش'!Q9</f>
        <v>3215934772</v>
      </c>
      <c r="R11" s="246"/>
      <c r="S11" s="246">
        <f t="shared" ref="S11:S36" si="3">M11+O11+Q11</f>
        <v>3295019317</v>
      </c>
      <c r="T11" s="249"/>
      <c r="U11" s="267">
        <f>S11/درآمد!F11</f>
        <v>3.8380496047385453E-3</v>
      </c>
      <c r="V11" s="249"/>
      <c r="X11" s="251"/>
    </row>
    <row r="12" spans="1:24" ht="30" customHeight="1">
      <c r="A12" s="340" t="s">
        <v>361</v>
      </c>
      <c r="B12" s="340"/>
      <c r="C12" s="239">
        <v>0</v>
      </c>
      <c r="D12" s="239"/>
      <c r="E12" s="246">
        <f>'درآمد ناشی از تغییر قیمت اوراق'!I27</f>
        <v>-15414879333</v>
      </c>
      <c r="F12" s="247"/>
      <c r="G12" s="246">
        <v>0</v>
      </c>
      <c r="H12" s="246"/>
      <c r="I12" s="246">
        <f t="shared" si="2"/>
        <v>-15414879333</v>
      </c>
      <c r="J12" s="248"/>
      <c r="K12" s="264">
        <f>I12/درآمد!F11</f>
        <v>-1.7955303395604652E-2</v>
      </c>
      <c r="L12" s="277"/>
      <c r="M12" s="246">
        <v>0</v>
      </c>
      <c r="N12" s="249"/>
      <c r="O12" s="246">
        <f>'درآمد ناشی از تغییر قیمت اوراق'!Q27</f>
        <v>-15414879333</v>
      </c>
      <c r="P12" s="247"/>
      <c r="Q12" s="246">
        <v>0</v>
      </c>
      <c r="R12" s="246"/>
      <c r="S12" s="246">
        <f t="shared" si="3"/>
        <v>-15414879333</v>
      </c>
      <c r="T12" s="249"/>
      <c r="U12" s="264">
        <f>S12/درآمد!F11</f>
        <v>-1.7955303395604652E-2</v>
      </c>
      <c r="V12" s="249"/>
      <c r="X12" s="251"/>
    </row>
    <row r="13" spans="1:24" ht="30" customHeight="1">
      <c r="A13" s="340" t="s">
        <v>160</v>
      </c>
      <c r="B13" s="340"/>
      <c r="C13" s="239">
        <v>0</v>
      </c>
      <c r="D13" s="239"/>
      <c r="E13" s="246">
        <f>'درآمد ناشی از تغییر قیمت اوراق'!I16</f>
        <v>-1972730552</v>
      </c>
      <c r="F13" s="247"/>
      <c r="G13" s="246">
        <v>0</v>
      </c>
      <c r="H13" s="246"/>
      <c r="I13" s="246">
        <f t="shared" si="2"/>
        <v>-1972730552</v>
      </c>
      <c r="J13" s="248"/>
      <c r="K13" s="264">
        <f>I13/درآمد!F11</f>
        <v>-2.297843195120562E-3</v>
      </c>
      <c r="L13" s="277"/>
      <c r="M13" s="246">
        <v>0</v>
      </c>
      <c r="N13" s="249"/>
      <c r="O13" s="246">
        <f>'درآمد ناشی از تغییر قیمت اوراق'!Q16</f>
        <v>-8922326994</v>
      </c>
      <c r="P13" s="247"/>
      <c r="Q13" s="246">
        <v>0</v>
      </c>
      <c r="R13" s="246"/>
      <c r="S13" s="246">
        <f t="shared" si="3"/>
        <v>-8922326994</v>
      </c>
      <c r="T13" s="249"/>
      <c r="U13" s="264">
        <f>S13/درآمد!F11</f>
        <v>-1.0392756551074798E-2</v>
      </c>
      <c r="V13" s="249"/>
      <c r="X13" s="251"/>
    </row>
    <row r="14" spans="1:24" ht="30" customHeight="1">
      <c r="A14" s="340" t="s">
        <v>159</v>
      </c>
      <c r="B14" s="340"/>
      <c r="C14" s="239">
        <v>0</v>
      </c>
      <c r="D14" s="239"/>
      <c r="E14" s="246">
        <f>'درآمد ناشی از تغییر قیمت اوراق'!I8</f>
        <v>-5609714073</v>
      </c>
      <c r="F14" s="247"/>
      <c r="G14" s="246">
        <v>0</v>
      </c>
      <c r="H14" s="246"/>
      <c r="I14" s="246">
        <f t="shared" si="2"/>
        <v>-5609714073</v>
      </c>
      <c r="J14" s="248"/>
      <c r="K14" s="264">
        <f>I14/درآمد!F11</f>
        <v>-6.5342138571061695E-3</v>
      </c>
      <c r="L14" s="277"/>
      <c r="M14" s="246">
        <v>0</v>
      </c>
      <c r="N14" s="249"/>
      <c r="O14" s="246">
        <f>'درآمد ناشی از تغییر قیمت اوراق'!Q8</f>
        <v>-19572757838</v>
      </c>
      <c r="P14" s="247"/>
      <c r="Q14" s="246">
        <v>0</v>
      </c>
      <c r="R14" s="246"/>
      <c r="S14" s="246">
        <f t="shared" si="3"/>
        <v>-19572757838</v>
      </c>
      <c r="T14" s="249"/>
      <c r="U14" s="264">
        <f>S14/درآمد!F11</f>
        <v>-2.2798414290382495E-2</v>
      </c>
      <c r="V14" s="249">
        <v>0.1</v>
      </c>
      <c r="X14" s="251"/>
    </row>
    <row r="15" spans="1:24" ht="30" customHeight="1">
      <c r="A15" s="239" t="s">
        <v>165</v>
      </c>
      <c r="B15" s="239"/>
      <c r="C15" s="239">
        <v>0</v>
      </c>
      <c r="D15" s="239"/>
      <c r="E15" s="246">
        <f>'درآمد ناشی از تغییر قیمت اوراق'!I14</f>
        <v>-50121076</v>
      </c>
      <c r="F15" s="247"/>
      <c r="G15" s="246">
        <v>0</v>
      </c>
      <c r="H15" s="246"/>
      <c r="I15" s="246">
        <f t="shared" si="2"/>
        <v>-50121076</v>
      </c>
      <c r="J15" s="248"/>
      <c r="K15" s="264">
        <f>I15/درآمد!F11</f>
        <v>-5.8381198234071108E-5</v>
      </c>
      <c r="L15" s="277"/>
      <c r="M15" s="246">
        <v>0</v>
      </c>
      <c r="N15" s="249"/>
      <c r="O15" s="246">
        <f>'درآمد ناشی از تغییر قیمت اوراق'!Q14</f>
        <v>-3401072999</v>
      </c>
      <c r="P15" s="247"/>
      <c r="Q15" s="246">
        <v>0</v>
      </c>
      <c r="R15" s="246"/>
      <c r="S15" s="246">
        <f t="shared" si="3"/>
        <v>-3401072999</v>
      </c>
      <c r="T15" s="249"/>
      <c r="U15" s="264">
        <f>S15/درآمد!F11</f>
        <v>-3.9615812909356883E-3</v>
      </c>
      <c r="V15" s="249"/>
      <c r="X15" s="251"/>
    </row>
    <row r="16" spans="1:24" ht="30" customHeight="1">
      <c r="A16" s="239" t="s">
        <v>166</v>
      </c>
      <c r="B16" s="239"/>
      <c r="C16" s="239">
        <v>0</v>
      </c>
      <c r="D16" s="239"/>
      <c r="E16" s="246">
        <f>'درآمد ناشی از تغییر قیمت اوراق'!I15</f>
        <v>-2534158000</v>
      </c>
      <c r="F16" s="247"/>
      <c r="G16" s="246">
        <v>0</v>
      </c>
      <c r="H16" s="246"/>
      <c r="I16" s="246">
        <f t="shared" si="2"/>
        <v>-2534158000</v>
      </c>
      <c r="J16" s="248"/>
      <c r="K16" s="264">
        <f>I16/درآمد!F11</f>
        <v>-2.9517957785754078E-3</v>
      </c>
      <c r="L16" s="277"/>
      <c r="M16" s="246">
        <v>0</v>
      </c>
      <c r="N16" s="249"/>
      <c r="O16" s="246">
        <f>'درآمد ناشی از تغییر قیمت اوراق'!Q15</f>
        <v>-12470306000</v>
      </c>
      <c r="P16" s="247"/>
      <c r="Q16" s="246">
        <v>0</v>
      </c>
      <c r="R16" s="246"/>
      <c r="S16" s="246">
        <f t="shared" si="3"/>
        <v>-12470306000</v>
      </c>
      <c r="T16" s="249"/>
      <c r="U16" s="264">
        <f>S16/درآمد!F11</f>
        <v>-1.4525454454040979E-2</v>
      </c>
      <c r="V16" s="249"/>
      <c r="X16" s="251"/>
    </row>
    <row r="17" spans="1:24" ht="30" customHeight="1">
      <c r="A17" s="239" t="s">
        <v>216</v>
      </c>
      <c r="B17" s="239"/>
      <c r="C17" s="239">
        <v>0</v>
      </c>
      <c r="D17" s="239"/>
      <c r="E17" s="246">
        <f>'درآمد ناشی از تغییر قیمت اوراق'!I17</f>
        <v>72353743171</v>
      </c>
      <c r="F17" s="247"/>
      <c r="G17" s="246">
        <v>0</v>
      </c>
      <c r="H17" s="246"/>
      <c r="I17" s="246">
        <f t="shared" si="2"/>
        <v>72353743171</v>
      </c>
      <c r="J17" s="263"/>
      <c r="K17" s="263">
        <f>I17/درآمد!F11</f>
        <v>8.4277883879492532E-2</v>
      </c>
      <c r="L17" s="263"/>
      <c r="M17" s="246">
        <v>0</v>
      </c>
      <c r="N17" s="249"/>
      <c r="O17" s="246">
        <f>'درآمد ناشی از تغییر قیمت اوراق'!Q17</f>
        <v>132725337792</v>
      </c>
      <c r="P17" s="247"/>
      <c r="Q17" s="246">
        <v>0</v>
      </c>
      <c r="R17" s="246"/>
      <c r="S17" s="246">
        <f t="shared" si="3"/>
        <v>132725337792</v>
      </c>
      <c r="T17" s="249"/>
      <c r="U17" s="267">
        <f>S17/درآمد!F11</f>
        <v>0.15459892074780682</v>
      </c>
      <c r="V17" s="249"/>
      <c r="X17" s="251"/>
    </row>
    <row r="18" spans="1:24" ht="30" customHeight="1">
      <c r="A18" s="239" t="s">
        <v>218</v>
      </c>
      <c r="B18" s="239"/>
      <c r="C18" s="239">
        <v>0</v>
      </c>
      <c r="D18" s="239"/>
      <c r="E18" s="246">
        <f>'درآمد ناشی از تغییر قیمت اوراق'!I18</f>
        <v>17834508639</v>
      </c>
      <c r="F18" s="247"/>
      <c r="G18" s="246">
        <v>0</v>
      </c>
      <c r="H18" s="246"/>
      <c r="I18" s="246">
        <f t="shared" si="2"/>
        <v>17834508639</v>
      </c>
      <c r="J18" s="263"/>
      <c r="K18" s="263">
        <f>I18/درآمد!F11</f>
        <v>2.0773695765444317E-2</v>
      </c>
      <c r="L18" s="263"/>
      <c r="M18" s="246">
        <v>0</v>
      </c>
      <c r="N18" s="249"/>
      <c r="O18" s="246">
        <f>'درآمد ناشی از تغییر قیمت اوراق'!Q18</f>
        <v>31599252500</v>
      </c>
      <c r="P18" s="247"/>
      <c r="Q18" s="246">
        <v>0</v>
      </c>
      <c r="R18" s="246"/>
      <c r="S18" s="246">
        <f t="shared" si="3"/>
        <v>31599252500</v>
      </c>
      <c r="T18" s="249"/>
      <c r="U18" s="267">
        <f>S18/درآمد!F11</f>
        <v>3.680691580226584E-2</v>
      </c>
      <c r="V18" s="249"/>
      <c r="X18" s="251"/>
    </row>
    <row r="19" spans="1:24" ht="30" customHeight="1">
      <c r="A19" s="239" t="s">
        <v>362</v>
      </c>
      <c r="B19" s="239"/>
      <c r="C19" s="239">
        <v>0</v>
      </c>
      <c r="D19" s="239"/>
      <c r="E19" s="246">
        <f>'درآمد ناشی از تغییر قیمت اوراق'!I19</f>
        <v>-14090798428</v>
      </c>
      <c r="F19" s="247"/>
      <c r="G19" s="246">
        <v>0</v>
      </c>
      <c r="H19" s="246"/>
      <c r="I19" s="246">
        <f t="shared" si="2"/>
        <v>-14090798428</v>
      </c>
      <c r="J19" s="248"/>
      <c r="K19" s="264">
        <f>I19/درآمد!F11</f>
        <v>-1.6413009495275112E-2</v>
      </c>
      <c r="L19" s="277"/>
      <c r="M19" s="246">
        <v>0</v>
      </c>
      <c r="N19" s="249"/>
      <c r="O19" s="246">
        <f>'درآمد ناشی از تغییر قیمت اوراق'!Q19</f>
        <v>-14090798428</v>
      </c>
      <c r="P19" s="247"/>
      <c r="Q19" s="246">
        <v>0</v>
      </c>
      <c r="R19" s="246"/>
      <c r="S19" s="246">
        <f t="shared" si="3"/>
        <v>-14090798428</v>
      </c>
      <c r="T19" s="249"/>
      <c r="U19" s="264">
        <f>S19/درآمد!F11</f>
        <v>-1.6413009495275112E-2</v>
      </c>
      <c r="V19" s="249"/>
      <c r="X19" s="251"/>
    </row>
    <row r="20" spans="1:24" ht="30" customHeight="1">
      <c r="A20" s="239" t="s">
        <v>219</v>
      </c>
      <c r="B20" s="239"/>
      <c r="C20" s="239">
        <v>0</v>
      </c>
      <c r="D20" s="239"/>
      <c r="E20" s="246">
        <f>'درآمد ناشی از تغییر قیمت اوراق'!I20</f>
        <v>1625301812</v>
      </c>
      <c r="F20" s="247"/>
      <c r="G20" s="246">
        <f>'درآمد ناشی از فروش'!I13</f>
        <v>3938398851</v>
      </c>
      <c r="H20" s="246"/>
      <c r="I20" s="246">
        <f t="shared" si="2"/>
        <v>5563700663</v>
      </c>
      <c r="J20" s="263"/>
      <c r="K20" s="263">
        <f>I20/درآمد!F11</f>
        <v>6.4806172820718348E-3</v>
      </c>
      <c r="L20" s="263"/>
      <c r="M20" s="246">
        <v>0</v>
      </c>
      <c r="N20" s="249"/>
      <c r="O20" s="246">
        <f>'درآمد ناشی از تغییر قیمت اوراق'!Q20</f>
        <v>7448127484</v>
      </c>
      <c r="P20" s="247"/>
      <c r="Q20" s="246">
        <f>'درآمد ناشی از فروش'!Q13</f>
        <v>5524001981</v>
      </c>
      <c r="R20" s="246"/>
      <c r="S20" s="246">
        <f t="shared" si="3"/>
        <v>12972129465</v>
      </c>
      <c r="T20" s="249"/>
      <c r="U20" s="267">
        <f>S20/درآمد!F11</f>
        <v>1.5109980117230521E-2</v>
      </c>
      <c r="V20" s="249"/>
      <c r="X20" s="251"/>
    </row>
    <row r="21" spans="1:24" ht="30" customHeight="1">
      <c r="A21" s="239" t="s">
        <v>217</v>
      </c>
      <c r="B21" s="239"/>
      <c r="C21" s="239">
        <v>0</v>
      </c>
      <c r="D21" s="239"/>
      <c r="E21" s="246">
        <f>'درآمد ناشی از تغییر قیمت اوراق'!I21</f>
        <v>4762162954</v>
      </c>
      <c r="F21" s="247"/>
      <c r="G21" s="246">
        <v>0</v>
      </c>
      <c r="H21" s="246"/>
      <c r="I21" s="246">
        <f t="shared" si="2"/>
        <v>4762162954</v>
      </c>
      <c r="J21" s="263"/>
      <c r="K21" s="263">
        <f>I21/درآمد!F11</f>
        <v>5.5469834574266453E-3</v>
      </c>
      <c r="L21" s="263"/>
      <c r="M21" s="246">
        <v>0</v>
      </c>
      <c r="N21" s="249"/>
      <c r="O21" s="246">
        <f>'درآمد ناشی از تغییر قیمت اوراق'!Q21</f>
        <v>8290665131</v>
      </c>
      <c r="P21" s="247"/>
      <c r="Q21" s="246">
        <v>0</v>
      </c>
      <c r="R21" s="246"/>
      <c r="S21" s="246">
        <f t="shared" si="3"/>
        <v>8290665131</v>
      </c>
      <c r="T21" s="249"/>
      <c r="U21" s="267">
        <f>S21/درآمد!F11</f>
        <v>9.6569946843362287E-3</v>
      </c>
      <c r="V21" s="249"/>
      <c r="X21" s="251"/>
    </row>
    <row r="22" spans="1:24" ht="30" customHeight="1">
      <c r="A22" s="239" t="s">
        <v>228</v>
      </c>
      <c r="B22" s="239"/>
      <c r="C22" s="239">
        <v>0</v>
      </c>
      <c r="D22" s="239"/>
      <c r="E22" s="246">
        <f>'درآمد ناشی از تغییر قیمت اوراق'!I22</f>
        <v>-1437964565</v>
      </c>
      <c r="F22" s="247"/>
      <c r="G22" s="246">
        <v>0</v>
      </c>
      <c r="H22" s="246"/>
      <c r="I22" s="246">
        <f t="shared" si="2"/>
        <v>-1437964565</v>
      </c>
      <c r="J22" s="248"/>
      <c r="K22" s="264">
        <f>I22/درآمد!F11</f>
        <v>-1.6749459712883026E-3</v>
      </c>
      <c r="L22" s="263"/>
      <c r="M22" s="246">
        <v>0</v>
      </c>
      <c r="N22" s="249"/>
      <c r="O22" s="246">
        <f>'درآمد ناشی از تغییر قیمت اوراق'!Q22</f>
        <v>-4103713636</v>
      </c>
      <c r="P22" s="247"/>
      <c r="Q22" s="246">
        <v>0</v>
      </c>
      <c r="R22" s="246"/>
      <c r="S22" s="246">
        <f t="shared" si="3"/>
        <v>-4103713636</v>
      </c>
      <c r="T22" s="249"/>
      <c r="U22" s="264">
        <f>S22/درآمد!F11</f>
        <v>-4.7800194728296885E-3</v>
      </c>
      <c r="V22" s="249"/>
      <c r="X22" s="251"/>
    </row>
    <row r="23" spans="1:24" ht="30" customHeight="1">
      <c r="A23" s="239" t="s">
        <v>258</v>
      </c>
      <c r="B23" s="239"/>
      <c r="C23" s="239">
        <v>0</v>
      </c>
      <c r="D23" s="239"/>
      <c r="E23" s="246">
        <f>'درآمد ناشی از تغییر قیمت اوراق'!I23</f>
        <v>1071956880</v>
      </c>
      <c r="F23" s="247"/>
      <c r="G23" s="246">
        <f>'درآمد ناشی از فروش'!I12</f>
        <v>1505923390</v>
      </c>
      <c r="H23" s="246"/>
      <c r="I23" s="246">
        <f t="shared" si="2"/>
        <v>2577880270</v>
      </c>
      <c r="J23" s="248"/>
      <c r="K23" s="263">
        <f>I23/درآمد!F11</f>
        <v>3.0027236260165434E-3</v>
      </c>
      <c r="L23" s="263"/>
      <c r="M23" s="246">
        <v>0</v>
      </c>
      <c r="N23" s="249"/>
      <c r="O23" s="246">
        <f>'درآمد ناشی از تغییر قیمت اوراق'!Q23</f>
        <v>2551356469</v>
      </c>
      <c r="P23" s="247"/>
      <c r="Q23" s="246">
        <f>'درآمد ناشی از فروش'!Q12</f>
        <v>3033697905</v>
      </c>
      <c r="R23" s="246"/>
      <c r="S23" s="246">
        <f t="shared" si="3"/>
        <v>5585054374</v>
      </c>
      <c r="T23" s="249"/>
      <c r="U23" s="267">
        <f>S23/درآمد!F11</f>
        <v>6.5054901566071709E-3</v>
      </c>
      <c r="V23" s="249"/>
      <c r="X23" s="251"/>
    </row>
    <row r="24" spans="1:24" ht="30" customHeight="1">
      <c r="A24" s="239" t="s">
        <v>257</v>
      </c>
      <c r="B24" s="239"/>
      <c r="C24" s="239">
        <v>0</v>
      </c>
      <c r="D24" s="239"/>
      <c r="E24" s="246">
        <v>0</v>
      </c>
      <c r="F24" s="247"/>
      <c r="G24" s="246">
        <f>'درآمد ناشی از فروش'!I10</f>
        <v>0</v>
      </c>
      <c r="H24" s="246"/>
      <c r="I24" s="246">
        <f t="shared" si="2"/>
        <v>0</v>
      </c>
      <c r="J24" s="248"/>
      <c r="K24" s="263">
        <f>I24/درآمد!F11</f>
        <v>0</v>
      </c>
      <c r="L24" s="263"/>
      <c r="M24" s="246">
        <v>0</v>
      </c>
      <c r="N24" s="249"/>
      <c r="O24" s="246">
        <v>0</v>
      </c>
      <c r="P24" s="247"/>
      <c r="Q24" s="246">
        <f>'درآمد ناشی از فروش'!Q10</f>
        <v>977174583</v>
      </c>
      <c r="R24" s="246"/>
      <c r="S24" s="246">
        <f t="shared" si="3"/>
        <v>977174583</v>
      </c>
      <c r="T24" s="249"/>
      <c r="U24" s="263">
        <f>S24/درآمد!F11</f>
        <v>1.1382162473810174E-3</v>
      </c>
      <c r="V24" s="249"/>
      <c r="X24" s="251"/>
    </row>
    <row r="25" spans="1:24" ht="30" customHeight="1">
      <c r="A25" s="239" t="s">
        <v>256</v>
      </c>
      <c r="B25" s="239"/>
      <c r="C25" s="239">
        <v>0</v>
      </c>
      <c r="D25" s="239"/>
      <c r="E25" s="246">
        <f>'درآمد ناشی از تغییر قیمت اوراق'!I26</f>
        <v>-18819682625</v>
      </c>
      <c r="F25" s="247"/>
      <c r="G25" s="246">
        <f>'درآمد ناشی از فروش'!I11</f>
        <v>0</v>
      </c>
      <c r="H25" s="246"/>
      <c r="I25" s="246">
        <f t="shared" si="2"/>
        <v>-18819682625</v>
      </c>
      <c r="J25" s="248"/>
      <c r="K25" s="264">
        <f>I25/درآمد!F11</f>
        <v>-2.1921229744397922E-2</v>
      </c>
      <c r="L25" s="263"/>
      <c r="M25" s="246">
        <v>0</v>
      </c>
      <c r="N25" s="249"/>
      <c r="O25" s="246">
        <f>'درآمد ناشی از تغییر قیمت اوراق'!Q26</f>
        <v>-17235999193</v>
      </c>
      <c r="P25" s="247"/>
      <c r="Q25" s="246">
        <f>'درآمد ناشی از فروش'!Q11</f>
        <v>92318550</v>
      </c>
      <c r="R25" s="246"/>
      <c r="S25" s="246">
        <f t="shared" si="3"/>
        <v>-17143680643</v>
      </c>
      <c r="T25" s="249"/>
      <c r="U25" s="264">
        <f>S25/درآمد!F11</f>
        <v>-1.9969016987596011E-2</v>
      </c>
      <c r="V25" s="249"/>
      <c r="X25" s="251"/>
    </row>
    <row r="26" spans="1:24" ht="30" customHeight="1">
      <c r="A26" s="239" t="s">
        <v>363</v>
      </c>
      <c r="B26" s="239"/>
      <c r="C26" s="239">
        <v>0</v>
      </c>
      <c r="D26" s="239"/>
      <c r="E26" s="246">
        <f>'درآمد ناشی از تغییر قیمت اوراق'!I24</f>
        <v>-4631405966</v>
      </c>
      <c r="F26" s="247"/>
      <c r="G26" s="246">
        <v>0</v>
      </c>
      <c r="H26" s="246"/>
      <c r="I26" s="246">
        <f t="shared" si="2"/>
        <v>-4631405966</v>
      </c>
      <c r="J26" s="248"/>
      <c r="K26" s="264">
        <f>I26/درآمد!F11</f>
        <v>-5.3946772771499476E-3</v>
      </c>
      <c r="L26" s="263"/>
      <c r="M26" s="246">
        <v>0</v>
      </c>
      <c r="N26" s="249"/>
      <c r="O26" s="246">
        <f>'درآمد ناشی از تغییر قیمت اوراق'!Q24</f>
        <v>-4631405966</v>
      </c>
      <c r="P26" s="247"/>
      <c r="Q26" s="246">
        <v>0</v>
      </c>
      <c r="R26" s="246"/>
      <c r="S26" s="246">
        <f t="shared" si="3"/>
        <v>-4631405966</v>
      </c>
      <c r="T26" s="249"/>
      <c r="U26" s="264">
        <f>S26/درآمد!F11</f>
        <v>-5.3946772771499476E-3</v>
      </c>
      <c r="V26" s="249"/>
      <c r="X26" s="251"/>
    </row>
    <row r="27" spans="1:24" ht="30" customHeight="1">
      <c r="A27" s="239" t="s">
        <v>259</v>
      </c>
      <c r="B27" s="239"/>
      <c r="C27" s="239">
        <v>0</v>
      </c>
      <c r="D27" s="239"/>
      <c r="E27" s="246">
        <f>'درآمد ناشی از تغییر قیمت اوراق'!I25</f>
        <v>-3032454323</v>
      </c>
      <c r="F27" s="247"/>
      <c r="G27" s="246">
        <v>0</v>
      </c>
      <c r="H27" s="246"/>
      <c r="I27" s="246">
        <f t="shared" si="2"/>
        <v>-3032454323</v>
      </c>
      <c r="J27" s="248"/>
      <c r="K27" s="264">
        <f>I27/درآمد!F11</f>
        <v>-3.5322130148767936E-3</v>
      </c>
      <c r="L27" s="263"/>
      <c r="M27" s="246">
        <v>0</v>
      </c>
      <c r="N27" s="249"/>
      <c r="O27" s="246">
        <f>'درآمد ناشی از تغییر قیمت اوراق'!Q25</f>
        <v>504288412</v>
      </c>
      <c r="P27" s="247"/>
      <c r="Q27" s="246">
        <v>0</v>
      </c>
      <c r="R27" s="246"/>
      <c r="S27" s="246">
        <f t="shared" si="3"/>
        <v>504288412</v>
      </c>
      <c r="T27" s="249"/>
      <c r="U27" s="267">
        <f>S27/درآمد!F11</f>
        <v>5.8739684176207477E-4</v>
      </c>
      <c r="V27" s="249"/>
      <c r="X27" s="251"/>
    </row>
    <row r="28" spans="1:24" ht="30" customHeight="1">
      <c r="A28" s="239" t="s">
        <v>260</v>
      </c>
      <c r="B28" s="239"/>
      <c r="C28" s="239">
        <v>0</v>
      </c>
      <c r="D28" s="239"/>
      <c r="E28" s="246">
        <f>'درآمد ناشی از تغییر قیمت اوراق'!I28</f>
        <v>16784724029</v>
      </c>
      <c r="F28" s="247"/>
      <c r="G28" s="246">
        <v>0</v>
      </c>
      <c r="H28" s="246"/>
      <c r="I28" s="246">
        <f t="shared" si="2"/>
        <v>16784724029</v>
      </c>
      <c r="J28" s="248"/>
      <c r="K28" s="263">
        <f>I28/درآمد!F11</f>
        <v>1.9550903113916104E-2</v>
      </c>
      <c r="L28" s="263"/>
      <c r="M28" s="246">
        <v>0</v>
      </c>
      <c r="N28" s="249"/>
      <c r="O28" s="246">
        <f>'درآمد ناشی از تغییر قیمت اوراق'!Q28</f>
        <v>55442670756</v>
      </c>
      <c r="P28" s="247"/>
      <c r="Q28" s="246">
        <v>0</v>
      </c>
      <c r="R28" s="246"/>
      <c r="S28" s="246">
        <f t="shared" si="3"/>
        <v>55442670756</v>
      </c>
      <c r="T28" s="249"/>
      <c r="U28" s="267">
        <f>S28/درآمد!F11</f>
        <v>6.4579809739766431E-2</v>
      </c>
      <c r="V28" s="249"/>
      <c r="X28" s="251"/>
    </row>
    <row r="29" spans="1:24" ht="30" customHeight="1">
      <c r="A29" s="239" t="s">
        <v>263</v>
      </c>
      <c r="B29" s="239"/>
      <c r="C29" s="239">
        <v>0</v>
      </c>
      <c r="D29" s="239"/>
      <c r="E29" s="246">
        <v>0</v>
      </c>
      <c r="F29" s="247"/>
      <c r="G29" s="246">
        <f>'درآمد ناشی از فروش'!I8</f>
        <v>0</v>
      </c>
      <c r="H29" s="246"/>
      <c r="I29" s="246">
        <f t="shared" si="2"/>
        <v>0</v>
      </c>
      <c r="J29" s="248"/>
      <c r="K29" s="263">
        <f>I29/درآمد!F11</f>
        <v>0</v>
      </c>
      <c r="L29" s="263"/>
      <c r="M29" s="246">
        <v>0</v>
      </c>
      <c r="N29" s="249"/>
      <c r="O29" s="246">
        <v>0</v>
      </c>
      <c r="P29" s="247"/>
      <c r="Q29" s="246">
        <f>'درآمد ناشی از فروش'!Q8</f>
        <v>-6038607641</v>
      </c>
      <c r="R29" s="246"/>
      <c r="S29" s="246">
        <f t="shared" si="3"/>
        <v>-6038607641</v>
      </c>
      <c r="T29" s="249"/>
      <c r="U29" s="264">
        <f>S29/درآمد!F11</f>
        <v>-7.0337905304945474E-3</v>
      </c>
      <c r="V29" s="249"/>
      <c r="X29" s="251"/>
    </row>
    <row r="30" spans="1:24" ht="30" customHeight="1">
      <c r="A30" s="239" t="s">
        <v>261</v>
      </c>
      <c r="B30" s="239"/>
      <c r="C30" s="239">
        <v>0</v>
      </c>
      <c r="D30" s="239"/>
      <c r="E30" s="246">
        <f>'درآمد ناشی از تغییر قیمت اوراق'!I31</f>
        <v>443577420</v>
      </c>
      <c r="F30" s="247"/>
      <c r="G30" s="246">
        <v>0</v>
      </c>
      <c r="H30" s="246"/>
      <c r="I30" s="246">
        <f t="shared" si="2"/>
        <v>443577420</v>
      </c>
      <c r="J30" s="248"/>
      <c r="K30" s="267">
        <f>I30/درآمد!F11</f>
        <v>5.1668047368292366E-4</v>
      </c>
      <c r="L30" s="263"/>
      <c r="M30" s="246">
        <v>0</v>
      </c>
      <c r="N30" s="249"/>
      <c r="O30" s="246">
        <f>'درآمد ناشی از تغییر قیمت اوراق'!Q31</f>
        <v>-9262048180</v>
      </c>
      <c r="P30" s="247"/>
      <c r="Q30" s="246">
        <v>0</v>
      </c>
      <c r="R30" s="246"/>
      <c r="S30" s="246">
        <f t="shared" si="3"/>
        <v>-9262048180</v>
      </c>
      <c r="T30" s="249"/>
      <c r="U30" s="264">
        <f>S30/درآمد!F11</f>
        <v>-1.0788464933396432E-2</v>
      </c>
      <c r="V30" s="249"/>
      <c r="X30" s="251"/>
    </row>
    <row r="31" spans="1:24" ht="30" customHeight="1">
      <c r="A31" s="239" t="s">
        <v>359</v>
      </c>
      <c r="B31" s="239"/>
      <c r="C31" s="239">
        <v>0</v>
      </c>
      <c r="D31" s="239"/>
      <c r="E31" s="246">
        <f>'درآمد ناشی از تغییر قیمت اوراق'!I32</f>
        <v>-663593622</v>
      </c>
      <c r="F31" s="247"/>
      <c r="G31" s="246">
        <v>0</v>
      </c>
      <c r="H31" s="246"/>
      <c r="I31" s="246">
        <f t="shared" si="2"/>
        <v>-663593622</v>
      </c>
      <c r="J31" s="248"/>
      <c r="K31" s="264">
        <f>I31/درآمد!F11</f>
        <v>-7.7295608723258963E-4</v>
      </c>
      <c r="L31" s="263"/>
      <c r="M31" s="246">
        <v>0</v>
      </c>
      <c r="N31" s="249"/>
      <c r="O31" s="246">
        <f>'درآمد ناشی از تغییر قیمت اوراق'!Q32</f>
        <v>-663593622</v>
      </c>
      <c r="P31" s="247"/>
      <c r="Q31" s="246">
        <v>0</v>
      </c>
      <c r="R31" s="246"/>
      <c r="S31" s="246">
        <f t="shared" si="3"/>
        <v>-663593622</v>
      </c>
      <c r="T31" s="249"/>
      <c r="U31" s="264">
        <f>S31/درآمد!F11</f>
        <v>-7.7295608723258963E-4</v>
      </c>
      <c r="V31" s="249"/>
      <c r="X31" s="251"/>
    </row>
    <row r="32" spans="1:24" ht="30" customHeight="1">
      <c r="A32" s="239" t="s">
        <v>262</v>
      </c>
      <c r="B32" s="239"/>
      <c r="C32" s="239">
        <v>0</v>
      </c>
      <c r="D32" s="239"/>
      <c r="E32" s="246">
        <f>'درآمد ناشی از تغییر قیمت اوراق'!I33</f>
        <v>-593342566</v>
      </c>
      <c r="F32" s="247"/>
      <c r="G32" s="246">
        <v>0</v>
      </c>
      <c r="H32" s="246"/>
      <c r="I32" s="246">
        <f t="shared" si="2"/>
        <v>-593342566</v>
      </c>
      <c r="J32" s="248"/>
      <c r="K32" s="264">
        <f>I32/درآمد!F11</f>
        <v>-6.9112742045598582E-4</v>
      </c>
      <c r="L32" s="263"/>
      <c r="M32" s="246">
        <v>0</v>
      </c>
      <c r="N32" s="249"/>
      <c r="O32" s="246">
        <f>'درآمد ناشی از تغییر قیمت اوراق'!Q33</f>
        <v>-3935839022</v>
      </c>
      <c r="P32" s="247"/>
      <c r="Q32" s="246">
        <v>0</v>
      </c>
      <c r="R32" s="246"/>
      <c r="S32" s="246">
        <f t="shared" si="3"/>
        <v>-3935839022</v>
      </c>
      <c r="T32" s="249"/>
      <c r="U32" s="264">
        <f>S32/درآمد!F11</f>
        <v>-4.5844785567008689E-3</v>
      </c>
      <c r="V32" s="249"/>
      <c r="X32" s="251"/>
    </row>
    <row r="33" spans="1:24" ht="30" customHeight="1">
      <c r="A33" s="239" t="s">
        <v>364</v>
      </c>
      <c r="B33" s="239"/>
      <c r="C33" s="239">
        <v>0</v>
      </c>
      <c r="D33" s="239"/>
      <c r="E33" s="246">
        <f>'درآمد ناشی از تغییر قیمت اوراق'!I34</f>
        <v>-14021806096</v>
      </c>
      <c r="F33" s="247"/>
      <c r="G33" s="246">
        <v>0</v>
      </c>
      <c r="H33" s="246"/>
      <c r="I33" s="246">
        <f t="shared" si="2"/>
        <v>-14021806096</v>
      </c>
      <c r="J33" s="248"/>
      <c r="K33" s="264">
        <f>I33/درآمد!F11</f>
        <v>-1.6332646994455642E-2</v>
      </c>
      <c r="L33" s="263"/>
      <c r="M33" s="246">
        <v>0</v>
      </c>
      <c r="N33" s="249"/>
      <c r="O33" s="246">
        <f>'درآمد ناشی از تغییر قیمت اوراق'!Q34</f>
        <v>-14021806096</v>
      </c>
      <c r="P33" s="247"/>
      <c r="Q33" s="246">
        <v>0</v>
      </c>
      <c r="R33" s="246"/>
      <c r="S33" s="246">
        <f t="shared" si="3"/>
        <v>-14021806096</v>
      </c>
      <c r="T33" s="249"/>
      <c r="U33" s="264">
        <f>S33/درآمد!F11</f>
        <v>-1.6332646994455642E-2</v>
      </c>
      <c r="V33" s="249"/>
      <c r="X33" s="251"/>
    </row>
    <row r="34" spans="1:24" ht="30" customHeight="1">
      <c r="A34" s="239" t="s">
        <v>295</v>
      </c>
      <c r="B34" s="239"/>
      <c r="C34" s="239">
        <v>0</v>
      </c>
      <c r="D34" s="239"/>
      <c r="E34" s="246">
        <f>'درآمد ناشی از تغییر قیمت اوراق'!I35</f>
        <v>5429476800</v>
      </c>
      <c r="F34" s="247"/>
      <c r="G34" s="246">
        <v>0</v>
      </c>
      <c r="H34" s="246"/>
      <c r="I34" s="246">
        <f t="shared" si="2"/>
        <v>5429476800</v>
      </c>
      <c r="J34" s="248"/>
      <c r="K34" s="267">
        <f>I34/درآمد!F11</f>
        <v>6.324272874111682E-3</v>
      </c>
      <c r="L34" s="263"/>
      <c r="M34" s="246">
        <v>0</v>
      </c>
      <c r="N34" s="249"/>
      <c r="O34" s="246">
        <f>'درآمد ناشی از تغییر قیمت اوراق'!Q35</f>
        <v>2280484844</v>
      </c>
      <c r="P34" s="247"/>
      <c r="Q34" s="246">
        <v>0</v>
      </c>
      <c r="R34" s="246"/>
      <c r="S34" s="246">
        <f t="shared" si="3"/>
        <v>2280484844</v>
      </c>
      <c r="T34" s="249"/>
      <c r="U34" s="267">
        <f>S34/درآمد!F11</f>
        <v>2.6563164315817709E-3</v>
      </c>
      <c r="V34" s="249"/>
      <c r="X34" s="251"/>
    </row>
    <row r="35" spans="1:24" ht="30" customHeight="1">
      <c r="A35" s="239" t="s">
        <v>296</v>
      </c>
      <c r="B35" s="239"/>
      <c r="C35" s="239">
        <v>0</v>
      </c>
      <c r="D35" s="239"/>
      <c r="E35" s="246">
        <f>'درآمد ناشی از تغییر قیمت اوراق'!I36</f>
        <v>0</v>
      </c>
      <c r="F35" s="247"/>
      <c r="G35" s="246">
        <v>0</v>
      </c>
      <c r="H35" s="246"/>
      <c r="I35" s="246">
        <f t="shared" si="2"/>
        <v>0</v>
      </c>
      <c r="J35" s="248"/>
      <c r="K35" s="263">
        <f>I35/درآمد!F11</f>
        <v>0</v>
      </c>
      <c r="L35" s="263"/>
      <c r="M35" s="246">
        <v>0</v>
      </c>
      <c r="N35" s="249"/>
      <c r="O35" s="246">
        <f>'درآمد ناشی از تغییر قیمت اوراق'!Q36</f>
        <v>-136350000</v>
      </c>
      <c r="P35" s="247"/>
      <c r="Q35" s="246">
        <v>0</v>
      </c>
      <c r="R35" s="246"/>
      <c r="S35" s="246">
        <f t="shared" si="3"/>
        <v>-136350000</v>
      </c>
      <c r="T35" s="249"/>
      <c r="U35" s="264">
        <f>S35/درآمد!F11</f>
        <v>-1.5882093950288689E-4</v>
      </c>
      <c r="V35" s="249"/>
      <c r="X35" s="251"/>
    </row>
    <row r="36" spans="1:24" ht="30" customHeight="1">
      <c r="A36" s="239" t="s">
        <v>360</v>
      </c>
      <c r="B36" s="239"/>
      <c r="C36" s="239">
        <v>0</v>
      </c>
      <c r="D36" s="239"/>
      <c r="E36" s="246">
        <f>'درآمد ناشی از تغییر قیمت اوراق'!I37</f>
        <v>-3124514214</v>
      </c>
      <c r="F36" s="247"/>
      <c r="G36" s="246">
        <v>0</v>
      </c>
      <c r="H36" s="246"/>
      <c r="I36" s="246">
        <f t="shared" si="2"/>
        <v>-3124514214</v>
      </c>
      <c r="J36" s="248"/>
      <c r="K36" s="264">
        <f>I36/درآمد!F11</f>
        <v>-3.639444686157713E-3</v>
      </c>
      <c r="L36" s="263"/>
      <c r="M36" s="246">
        <v>0</v>
      </c>
      <c r="N36" s="249"/>
      <c r="O36" s="246">
        <f>'درآمد ناشی از تغییر قیمت اوراق'!Q37</f>
        <v>-3124514214</v>
      </c>
      <c r="P36" s="247"/>
      <c r="Q36" s="246">
        <v>0</v>
      </c>
      <c r="R36" s="246"/>
      <c r="S36" s="246">
        <f t="shared" si="3"/>
        <v>-3124514214</v>
      </c>
      <c r="T36" s="249"/>
      <c r="U36" s="264">
        <f>S36/درآمد!F11</f>
        <v>-3.639444686157713E-3</v>
      </c>
      <c r="V36" s="249"/>
      <c r="X36" s="251"/>
    </row>
    <row r="37" spans="1:24" ht="30" customHeight="1" thickBot="1">
      <c r="A37" s="152" t="s">
        <v>12</v>
      </c>
      <c r="B37" s="59"/>
      <c r="C37" s="222">
        <f>SUM(C8:C36)</f>
        <v>0</v>
      </c>
      <c r="D37" s="59"/>
      <c r="E37" s="230">
        <f>SUM(E8:E36)</f>
        <v>35078140307</v>
      </c>
      <c r="F37" s="154"/>
      <c r="G37" s="222">
        <f>SUM(G8:G36)</f>
        <v>5444322241</v>
      </c>
      <c r="H37" s="226"/>
      <c r="I37" s="230">
        <f>SUM(I8:I36)</f>
        <v>40522462548</v>
      </c>
      <c r="J37" s="78"/>
      <c r="K37" s="265">
        <f>SUM(K8:K36)</f>
        <v>4.7200700937615761E-2</v>
      </c>
      <c r="L37" s="294"/>
      <c r="M37" s="222">
        <f>SUM(M8:M36)</f>
        <v>0</v>
      </c>
      <c r="N37" s="78"/>
      <c r="O37" s="222">
        <f>SUM(O8:O36)</f>
        <v>50900827961</v>
      </c>
      <c r="P37" s="226"/>
      <c r="Q37" s="222">
        <f>SUM(Q8:Q36)</f>
        <v>6804520150</v>
      </c>
      <c r="R37" s="226"/>
      <c r="S37" s="222">
        <f>SUM(S8:S36)</f>
        <v>57705348111</v>
      </c>
      <c r="T37" s="78"/>
      <c r="U37" s="265">
        <f>SUM(U8:U36)</f>
        <v>6.721538394814934E-2</v>
      </c>
      <c r="X37" s="251"/>
    </row>
    <row r="38" spans="1:24" ht="30" customHeight="1" thickTop="1"/>
  </sheetData>
  <mergeCells count="21">
    <mergeCell ref="A1:U1"/>
    <mergeCell ref="A2:U2"/>
    <mergeCell ref="A3:U3"/>
    <mergeCell ref="A4:U4"/>
    <mergeCell ref="I6:K6"/>
    <mergeCell ref="S6:U6"/>
    <mergeCell ref="E5:K5"/>
    <mergeCell ref="O5:U5"/>
    <mergeCell ref="E6:E7"/>
    <mergeCell ref="G6:G7"/>
    <mergeCell ref="O6:O7"/>
    <mergeCell ref="Q6:Q7"/>
    <mergeCell ref="C6:C7"/>
    <mergeCell ref="M6:M7"/>
    <mergeCell ref="A13:B13"/>
    <mergeCell ref="A14:B14"/>
    <mergeCell ref="A11:B11"/>
    <mergeCell ref="A8:B8"/>
    <mergeCell ref="A9:B9"/>
    <mergeCell ref="A10:B10"/>
    <mergeCell ref="A12:B12"/>
  </mergeCells>
  <pageMargins left="0.39" right="0.39" top="0.39" bottom="0.39" header="0" footer="0"/>
  <pageSetup scale="6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38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23" customWidth="1"/>
    <col min="6" max="6" width="1.28515625" style="223" customWidth="1"/>
    <col min="7" max="7" width="17.140625" style="223" customWidth="1"/>
    <col min="8" max="8" width="1.28515625" style="77" customWidth="1"/>
    <col min="9" max="9" width="19.28515625" style="223" customWidth="1"/>
    <col min="10" max="10" width="1.28515625" style="223" customWidth="1"/>
    <col min="11" max="11" width="19.85546875" style="223" bestFit="1" customWidth="1"/>
    <col min="12" max="12" width="1.28515625" style="77" customWidth="1"/>
    <col min="13" max="13" width="21.28515625" style="223" bestFit="1" customWidth="1"/>
    <col min="14" max="14" width="1.28515625" style="77" customWidth="1"/>
    <col min="15" max="15" width="17.28515625" style="223" bestFit="1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</row>
    <row r="2" spans="1:18" ht="30" customHeight="1">
      <c r="A2" s="325" t="s">
        <v>64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</row>
    <row r="3" spans="1:18" ht="30" customHeight="1">
      <c r="A3" s="325" t="s">
        <v>342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</row>
    <row r="4" spans="1:18" s="13" customFormat="1" ht="30" customHeight="1">
      <c r="A4" s="326" t="s">
        <v>128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</row>
    <row r="5" spans="1:18" ht="30" customHeight="1">
      <c r="C5" s="342" t="s">
        <v>75</v>
      </c>
      <c r="D5" s="342"/>
      <c r="E5" s="342"/>
      <c r="F5" s="342"/>
      <c r="G5" s="342"/>
      <c r="H5" s="342"/>
      <c r="I5" s="342"/>
      <c r="K5" s="342" t="str">
        <f>'درآمد سرمایه گذاری در سهام'!$M$5</f>
        <v>از ابتدای سال مالی تا پایان ماه</v>
      </c>
      <c r="L5" s="342"/>
      <c r="M5" s="342"/>
      <c r="N5" s="342"/>
      <c r="O5" s="342"/>
      <c r="P5" s="342"/>
      <c r="Q5" s="342"/>
    </row>
    <row r="6" spans="1:18" ht="30" customHeight="1">
      <c r="A6" s="1" t="s">
        <v>80</v>
      </c>
      <c r="B6" s="11"/>
      <c r="C6" s="60" t="s">
        <v>81</v>
      </c>
      <c r="E6" s="220" t="s">
        <v>78</v>
      </c>
      <c r="G6" s="220" t="s">
        <v>79</v>
      </c>
      <c r="I6" s="220" t="s">
        <v>12</v>
      </c>
      <c r="K6" s="220" t="s">
        <v>81</v>
      </c>
      <c r="M6" s="220" t="s">
        <v>78</v>
      </c>
      <c r="O6" s="220" t="s">
        <v>79</v>
      </c>
      <c r="Q6" s="60" t="s">
        <v>12</v>
      </c>
    </row>
    <row r="7" spans="1:18" ht="30" customHeight="1">
      <c r="A7" s="4" t="s">
        <v>344</v>
      </c>
      <c r="B7" s="4"/>
      <c r="C7" s="195">
        <v>0</v>
      </c>
      <c r="D7" s="194"/>
      <c r="E7" s="221">
        <f>'درآمد ناشی از تغییر قیمت اوراق'!I58</f>
        <v>263437751</v>
      </c>
      <c r="F7" s="225"/>
      <c r="G7" s="221">
        <f>'درآمد ناشی از فروش'!I14</f>
        <v>490661</v>
      </c>
      <c r="H7" s="194"/>
      <c r="I7" s="221">
        <f t="shared" ref="I7:I8" si="0">C7+E7+G7</f>
        <v>263928412</v>
      </c>
      <c r="J7" s="225"/>
      <c r="K7" s="195">
        <v>0</v>
      </c>
      <c r="L7" s="194"/>
      <c r="M7" s="221">
        <f>'درآمد ناشی از تغییر قیمت اوراق'!Q58</f>
        <v>263437751</v>
      </c>
      <c r="N7" s="225"/>
      <c r="O7" s="221">
        <f>'درآمد ناشی از فروش'!Q14</f>
        <v>490661</v>
      </c>
      <c r="P7" s="194"/>
      <c r="Q7" s="221">
        <f t="shared" ref="Q7:Q8" si="1">K7+M7+O7</f>
        <v>263928412</v>
      </c>
      <c r="R7" s="36"/>
    </row>
    <row r="8" spans="1:18" ht="30" customHeight="1">
      <c r="A8" s="4" t="s">
        <v>348</v>
      </c>
      <c r="B8" s="4"/>
      <c r="C8" s="195">
        <v>0</v>
      </c>
      <c r="D8" s="194"/>
      <c r="E8" s="221">
        <v>0</v>
      </c>
      <c r="F8" s="225"/>
      <c r="G8" s="221">
        <f>'درآمد ناشی از فروش'!I15</f>
        <v>20878050</v>
      </c>
      <c r="H8" s="194"/>
      <c r="I8" s="221">
        <f t="shared" si="0"/>
        <v>20878050</v>
      </c>
      <c r="J8" s="225"/>
      <c r="K8" s="195">
        <v>0</v>
      </c>
      <c r="L8" s="194"/>
      <c r="M8" s="221">
        <v>0</v>
      </c>
      <c r="N8" s="225"/>
      <c r="O8" s="221">
        <f>'درآمد ناشی از فروش'!Q15</f>
        <v>20878050</v>
      </c>
      <c r="P8" s="194"/>
      <c r="Q8" s="221">
        <f t="shared" si="1"/>
        <v>20878050</v>
      </c>
      <c r="R8" s="36"/>
    </row>
    <row r="9" spans="1:18" ht="30" customHeight="1">
      <c r="A9" s="4" t="s">
        <v>154</v>
      </c>
      <c r="B9" s="4"/>
      <c r="C9" s="195">
        <f>'درآمد اوراق بهادار'!G17</f>
        <v>18584231</v>
      </c>
      <c r="D9" s="194"/>
      <c r="E9" s="221">
        <f>'درآمد ناشی از تغییر قیمت اوراق'!I38</f>
        <v>0</v>
      </c>
      <c r="F9" s="225"/>
      <c r="G9" s="221">
        <f>'درآمد ناشی از فروش'!I19</f>
        <v>0</v>
      </c>
      <c r="H9" s="194"/>
      <c r="I9" s="221">
        <f>C9+E9+G9</f>
        <v>18584231</v>
      </c>
      <c r="J9" s="225"/>
      <c r="K9" s="195">
        <f>'درآمد اوراق بهادار'!M17</f>
        <v>12838644064</v>
      </c>
      <c r="L9" s="194"/>
      <c r="M9" s="221">
        <f>'درآمد ناشی از تغییر قیمت اوراق'!Q38</f>
        <v>22223813</v>
      </c>
      <c r="N9" s="225"/>
      <c r="O9" s="221">
        <f>'درآمد ناشی از فروش'!Q19</f>
        <v>1125887927</v>
      </c>
      <c r="P9" s="194"/>
      <c r="Q9" s="221">
        <f>K9+M9+O9</f>
        <v>13986755804</v>
      </c>
      <c r="R9" s="36"/>
    </row>
    <row r="10" spans="1:18" ht="30" customHeight="1">
      <c r="A10" s="4" t="s">
        <v>172</v>
      </c>
      <c r="B10" s="4"/>
      <c r="C10" s="195">
        <f>'درآمد اوراق بهادار'!G18</f>
        <v>0</v>
      </c>
      <c r="D10" s="194"/>
      <c r="E10" s="221">
        <v>0</v>
      </c>
      <c r="F10" s="225"/>
      <c r="G10" s="221">
        <f>'درآمد ناشی از فروش'!I22</f>
        <v>0</v>
      </c>
      <c r="H10" s="194"/>
      <c r="I10" s="221">
        <f>C10+E10+G10</f>
        <v>0</v>
      </c>
      <c r="J10" s="225"/>
      <c r="K10" s="195">
        <f>'درآمد اوراق بهادار'!M18</f>
        <v>4036758902</v>
      </c>
      <c r="L10" s="194"/>
      <c r="M10" s="221">
        <v>0</v>
      </c>
      <c r="N10" s="225"/>
      <c r="O10" s="221">
        <f>'درآمد ناشی از فروش'!Q22</f>
        <v>389907665</v>
      </c>
      <c r="P10" s="194"/>
      <c r="Q10" s="221">
        <f>K10+M10+O10</f>
        <v>4426666567</v>
      </c>
      <c r="R10" s="36"/>
    </row>
    <row r="11" spans="1:18" ht="30" customHeight="1">
      <c r="A11" s="4" t="s">
        <v>185</v>
      </c>
      <c r="B11" s="4"/>
      <c r="C11" s="195">
        <f>'درآمد اوراق بهادار'!G19</f>
        <v>2620784548</v>
      </c>
      <c r="D11" s="194"/>
      <c r="E11" s="221">
        <f>'درآمد ناشی از تغییر قیمت اوراق'!I45</f>
        <v>0</v>
      </c>
      <c r="F11" s="225"/>
      <c r="G11" s="221">
        <v>0</v>
      </c>
      <c r="H11" s="194"/>
      <c r="I11" s="221">
        <f t="shared" ref="I11:I18" si="2">C11+E11+G11</f>
        <v>2620784548</v>
      </c>
      <c r="J11" s="225"/>
      <c r="K11" s="195">
        <f>'درآمد اوراق بهادار'!M19</f>
        <v>10194374021</v>
      </c>
      <c r="L11" s="194"/>
      <c r="M11" s="221">
        <f>'درآمد ناشی از تغییر قیمت اوراق'!Q45</f>
        <v>2990840646</v>
      </c>
      <c r="N11" s="225"/>
      <c r="O11" s="221">
        <v>0</v>
      </c>
      <c r="P11" s="194"/>
      <c r="Q11" s="221">
        <f t="shared" ref="Q11:Q18" si="3">K11+M11+O11</f>
        <v>13185214667</v>
      </c>
      <c r="R11" s="36"/>
    </row>
    <row r="12" spans="1:18" ht="30" customHeight="1">
      <c r="A12" s="4" t="s">
        <v>184</v>
      </c>
      <c r="B12" s="4"/>
      <c r="C12" s="195">
        <f>'درآمد اوراق بهادار'!G20</f>
        <v>0</v>
      </c>
      <c r="D12" s="194"/>
      <c r="E12" s="221">
        <v>0</v>
      </c>
      <c r="F12" s="225"/>
      <c r="G12" s="221">
        <f>'درآمد ناشی از فروش'!I21</f>
        <v>0</v>
      </c>
      <c r="H12" s="194"/>
      <c r="I12" s="221">
        <f t="shared" si="2"/>
        <v>0</v>
      </c>
      <c r="J12" s="225"/>
      <c r="K12" s="195">
        <f>'درآمد اوراق بهادار'!M20</f>
        <v>4575826732</v>
      </c>
      <c r="L12" s="194"/>
      <c r="M12" s="221">
        <v>0</v>
      </c>
      <c r="N12" s="225"/>
      <c r="O12" s="221">
        <f>'درآمد ناشی از فروش'!Q21</f>
        <v>-2884002212</v>
      </c>
      <c r="P12" s="194"/>
      <c r="Q12" s="221">
        <f t="shared" si="3"/>
        <v>1691824520</v>
      </c>
      <c r="R12" s="36"/>
    </row>
    <row r="13" spans="1:18" ht="30" customHeight="1">
      <c r="A13" s="4" t="s">
        <v>199</v>
      </c>
      <c r="B13" s="4"/>
      <c r="C13" s="195">
        <f>'درآمد اوراق بهادار'!G21</f>
        <v>2245070965</v>
      </c>
      <c r="D13" s="194"/>
      <c r="E13" s="221">
        <f>'درآمد ناشی از تغییر قیمت اوراق'!I46</f>
        <v>427987156</v>
      </c>
      <c r="F13" s="225"/>
      <c r="G13" s="221">
        <v>0</v>
      </c>
      <c r="H13" s="194"/>
      <c r="I13" s="221">
        <f t="shared" si="2"/>
        <v>2673058121</v>
      </c>
      <c r="J13" s="225"/>
      <c r="K13" s="195">
        <f>'درآمد اوراق بهادار'!Q21</f>
        <v>8732916682</v>
      </c>
      <c r="L13" s="194"/>
      <c r="M13" s="221">
        <f>'درآمد ناشی از تغییر قیمت اوراق'!Q46</f>
        <v>783473755</v>
      </c>
      <c r="N13" s="225"/>
      <c r="O13" s="221">
        <v>0</v>
      </c>
      <c r="P13" s="194"/>
      <c r="Q13" s="221">
        <f t="shared" si="3"/>
        <v>9516390437</v>
      </c>
      <c r="R13" s="36"/>
    </row>
    <row r="14" spans="1:18" ht="30" customHeight="1">
      <c r="A14" s="4" t="s">
        <v>211</v>
      </c>
      <c r="B14" s="4"/>
      <c r="C14" s="195">
        <f>'درآمد اوراق بهادار'!K22</f>
        <v>373937885</v>
      </c>
      <c r="D14" s="194"/>
      <c r="E14" s="221">
        <f>'درآمد ناشی از تغییر قیمت اوراق'!I47</f>
        <v>-101793260</v>
      </c>
      <c r="F14" s="225"/>
      <c r="G14" s="221">
        <v>0</v>
      </c>
      <c r="H14" s="194"/>
      <c r="I14" s="221">
        <f t="shared" si="2"/>
        <v>272144625</v>
      </c>
      <c r="J14" s="225"/>
      <c r="K14" s="195">
        <f>'درآمد اوراق بهادار'!Q22</f>
        <v>1571045048</v>
      </c>
      <c r="L14" s="194"/>
      <c r="M14" s="221">
        <f>'درآمد ناشی از تغییر قیمت اوراق'!Q47</f>
        <v>174854551</v>
      </c>
      <c r="N14" s="225"/>
      <c r="O14" s="221">
        <v>0</v>
      </c>
      <c r="P14" s="194"/>
      <c r="Q14" s="221">
        <f t="shared" si="3"/>
        <v>1745899599</v>
      </c>
      <c r="R14" s="36"/>
    </row>
    <row r="15" spans="1:18" ht="30" customHeight="1">
      <c r="A15" s="4" t="s">
        <v>210</v>
      </c>
      <c r="B15" s="4"/>
      <c r="C15" s="195">
        <f>'درآمد اوراق بهادار'!K23</f>
        <v>4339176875</v>
      </c>
      <c r="D15" s="194"/>
      <c r="E15" s="221">
        <f>'درآمد ناشی از تغییر قیمت اوراق'!I48</f>
        <v>2101591238</v>
      </c>
      <c r="F15" s="225"/>
      <c r="G15" s="221">
        <v>0</v>
      </c>
      <c r="H15" s="194"/>
      <c r="I15" s="221">
        <f t="shared" si="2"/>
        <v>6440768113</v>
      </c>
      <c r="J15" s="225"/>
      <c r="K15" s="195">
        <f>'درآمد اوراق بهادار'!Q23</f>
        <v>18742662880</v>
      </c>
      <c r="L15" s="194"/>
      <c r="M15" s="221">
        <f>'درآمد ناشی از تغییر قیمت اوراق'!Q48</f>
        <v>4174061119</v>
      </c>
      <c r="N15" s="225"/>
      <c r="O15" s="221">
        <v>0</v>
      </c>
      <c r="P15" s="194"/>
      <c r="Q15" s="221">
        <f t="shared" si="3"/>
        <v>22916723999</v>
      </c>
      <c r="R15" s="36"/>
    </row>
    <row r="16" spans="1:18" ht="30" customHeight="1">
      <c r="A16" s="4" t="s">
        <v>224</v>
      </c>
      <c r="B16" s="4"/>
      <c r="C16" s="195">
        <f>'درآمد اوراق بهادار'!K24</f>
        <v>1895641355</v>
      </c>
      <c r="D16" s="194"/>
      <c r="E16" s="221">
        <f>'درآمد ناشی از تغییر قیمت اوراق'!I49</f>
        <v>495592805</v>
      </c>
      <c r="F16" s="225"/>
      <c r="G16" s="221">
        <v>0</v>
      </c>
      <c r="H16" s="194"/>
      <c r="I16" s="221">
        <f t="shared" si="2"/>
        <v>2391234160</v>
      </c>
      <c r="J16" s="225"/>
      <c r="K16" s="195">
        <f>'درآمد اوراق بهادار'!Q24</f>
        <v>7716276412</v>
      </c>
      <c r="L16" s="194"/>
      <c r="M16" s="221">
        <f>'درآمد ناشی از تغییر قیمت اوراق'!Q49</f>
        <v>-567517804</v>
      </c>
      <c r="N16" s="225"/>
      <c r="O16" s="221">
        <v>0</v>
      </c>
      <c r="P16" s="194"/>
      <c r="Q16" s="221">
        <f t="shared" si="3"/>
        <v>7148758608</v>
      </c>
      <c r="R16" s="36"/>
    </row>
    <row r="17" spans="1:18" ht="30" customHeight="1">
      <c r="A17" s="4" t="s">
        <v>249</v>
      </c>
      <c r="B17" s="4"/>
      <c r="C17" s="195">
        <f>'درآمد اوراق بهادار'!K25</f>
        <v>5858017088</v>
      </c>
      <c r="D17" s="194"/>
      <c r="E17" s="221">
        <f>'درآمد ناشی از تغییر قیمت اوراق'!I50</f>
        <v>0</v>
      </c>
      <c r="F17" s="225"/>
      <c r="G17" s="221">
        <v>0</v>
      </c>
      <c r="H17" s="194"/>
      <c r="I17" s="221">
        <f t="shared" si="2"/>
        <v>5858017088</v>
      </c>
      <c r="J17" s="225"/>
      <c r="K17" s="195">
        <f>'درآمد اوراق بهادار'!Q25</f>
        <v>22104736920</v>
      </c>
      <c r="L17" s="194"/>
      <c r="M17" s="221">
        <f>'درآمد ناشی از تغییر قیمت اوراق'!Q50</f>
        <v>-3187465872</v>
      </c>
      <c r="N17" s="225"/>
      <c r="O17" s="221">
        <v>0</v>
      </c>
      <c r="P17" s="194"/>
      <c r="Q17" s="221">
        <f t="shared" si="3"/>
        <v>18917271048</v>
      </c>
      <c r="R17" s="36"/>
    </row>
    <row r="18" spans="1:18" ht="30" customHeight="1">
      <c r="A18" s="4" t="s">
        <v>277</v>
      </c>
      <c r="B18" s="4"/>
      <c r="C18" s="195">
        <f>'درآمد اوراق بهادار'!K26</f>
        <v>0</v>
      </c>
      <c r="D18" s="194"/>
      <c r="E18" s="221">
        <v>0</v>
      </c>
      <c r="F18" s="225"/>
      <c r="G18" s="221">
        <f>'درآمد ناشی از فروش'!I23</f>
        <v>0</v>
      </c>
      <c r="H18" s="194"/>
      <c r="I18" s="221">
        <f t="shared" si="2"/>
        <v>0</v>
      </c>
      <c r="J18" s="225"/>
      <c r="K18" s="195">
        <f>'درآمد اوراق بهادار'!Q26</f>
        <v>10175321800</v>
      </c>
      <c r="L18" s="194"/>
      <c r="M18" s="221">
        <v>0</v>
      </c>
      <c r="N18" s="225"/>
      <c r="O18" s="221">
        <f>'درآمد ناشی از فروش'!Q23</f>
        <v>-3150375000</v>
      </c>
      <c r="P18" s="194"/>
      <c r="Q18" s="221">
        <f t="shared" si="3"/>
        <v>7024946800</v>
      </c>
      <c r="R18" s="36"/>
    </row>
    <row r="19" spans="1:18" ht="30" customHeight="1">
      <c r="A19" s="360" t="s">
        <v>39</v>
      </c>
      <c r="B19" s="360"/>
      <c r="C19" s="195">
        <f>'درآمد اوراق بهادار'!G12</f>
        <v>10483345961</v>
      </c>
      <c r="D19" s="194"/>
      <c r="E19" s="221">
        <f>'درآمد ناشی از تغییر قیمت اوراق'!I39</f>
        <v>0</v>
      </c>
      <c r="F19" s="225"/>
      <c r="G19" s="221">
        <v>0</v>
      </c>
      <c r="H19" s="194"/>
      <c r="I19" s="221">
        <f t="shared" ref="I19:I37" si="4">C19+E19+G19</f>
        <v>10483345961</v>
      </c>
      <c r="J19" s="225"/>
      <c r="K19" s="195">
        <f>'درآمد اوراق بهادار'!M12</f>
        <v>42622273535</v>
      </c>
      <c r="L19" s="194"/>
      <c r="M19" s="221">
        <f>'درآمد ناشی از تغییر قیمت اوراق'!Q39</f>
        <v>0</v>
      </c>
      <c r="N19" s="225"/>
      <c r="O19" s="221">
        <v>0</v>
      </c>
      <c r="P19" s="194"/>
      <c r="Q19" s="221">
        <f t="shared" ref="Q19:Q37" si="5">K19+M19+O19</f>
        <v>42622273535</v>
      </c>
      <c r="R19" s="36">
        <v>130744897279</v>
      </c>
    </row>
    <row r="20" spans="1:18" ht="30" customHeight="1">
      <c r="A20" s="360" t="s">
        <v>223</v>
      </c>
      <c r="B20" s="360"/>
      <c r="C20" s="195">
        <f>'درآمد اوراق بهادار'!K27</f>
        <v>0</v>
      </c>
      <c r="D20" s="194"/>
      <c r="E20" s="221">
        <v>0</v>
      </c>
      <c r="F20" s="225"/>
      <c r="G20" s="221">
        <f>'درآمد ناشی از فروش'!I20</f>
        <v>0</v>
      </c>
      <c r="H20" s="194"/>
      <c r="I20" s="221">
        <f t="shared" si="4"/>
        <v>0</v>
      </c>
      <c r="J20" s="225"/>
      <c r="K20" s="195">
        <f>'درآمد اوراق بهادار'!Q27</f>
        <v>781567951</v>
      </c>
      <c r="L20" s="194"/>
      <c r="M20" s="221">
        <v>0</v>
      </c>
      <c r="N20" s="225"/>
      <c r="O20" s="221">
        <f>'درآمد ناشی از فروش'!Q20</f>
        <v>-299745000</v>
      </c>
      <c r="P20" s="194"/>
      <c r="Q20" s="221">
        <f t="shared" si="5"/>
        <v>481822951</v>
      </c>
      <c r="R20" s="36"/>
    </row>
    <row r="21" spans="1:18" ht="30" customHeight="1">
      <c r="A21" s="360" t="s">
        <v>168</v>
      </c>
      <c r="B21" s="360"/>
      <c r="C21" s="195">
        <f>'درآمد اوراق بهادار'!G15</f>
        <v>11849377320</v>
      </c>
      <c r="D21" s="194"/>
      <c r="E21" s="221">
        <f>'درآمد ناشی از تغییر قیمت اوراق'!I51</f>
        <v>-43987268910</v>
      </c>
      <c r="F21" s="225"/>
      <c r="G21" s="221">
        <v>0</v>
      </c>
      <c r="H21" s="194"/>
      <c r="I21" s="221">
        <f t="shared" si="4"/>
        <v>-32137891590</v>
      </c>
      <c r="J21" s="225"/>
      <c r="K21" s="195">
        <f>'درآمد اوراق بهادار'!M15</f>
        <v>45855180000</v>
      </c>
      <c r="L21" s="194"/>
      <c r="M21" s="221">
        <f>'درآمد ناشی از تغییر قیمت اوراق'!Q51</f>
        <v>-31498463392</v>
      </c>
      <c r="N21" s="225"/>
      <c r="O21" s="221">
        <v>0</v>
      </c>
      <c r="P21" s="194"/>
      <c r="Q21" s="221">
        <f t="shared" si="5"/>
        <v>14356716608</v>
      </c>
      <c r="R21" s="36"/>
    </row>
    <row r="22" spans="1:18" ht="30" customHeight="1">
      <c r="A22" s="360" t="s">
        <v>173</v>
      </c>
      <c r="B22" s="360"/>
      <c r="C22" s="195">
        <f>'درآمد اوراق بهادار'!G14</f>
        <v>9983915759</v>
      </c>
      <c r="D22" s="194"/>
      <c r="E22" s="221">
        <f>'درآمد ناشی از تغییر قیمت اوراق'!I43</f>
        <v>0</v>
      </c>
      <c r="F22" s="225"/>
      <c r="G22" s="221">
        <v>0</v>
      </c>
      <c r="H22" s="194"/>
      <c r="I22" s="221">
        <f t="shared" si="4"/>
        <v>9983915759</v>
      </c>
      <c r="J22" s="225"/>
      <c r="K22" s="195">
        <f>'درآمد اوراق بهادار'!M14</f>
        <v>39637208129</v>
      </c>
      <c r="L22" s="194"/>
      <c r="M22" s="221">
        <f>'درآمد ناشی از تغییر قیمت اوراق'!Q43</f>
        <v>0</v>
      </c>
      <c r="N22" s="225"/>
      <c r="O22" s="221">
        <v>0</v>
      </c>
      <c r="P22" s="194"/>
      <c r="Q22" s="221">
        <f t="shared" si="5"/>
        <v>39637208129</v>
      </c>
      <c r="R22" s="36"/>
    </row>
    <row r="23" spans="1:18" ht="30" customHeight="1">
      <c r="A23" s="360" t="s">
        <v>45</v>
      </c>
      <c r="B23" s="360"/>
      <c r="C23" s="195">
        <v>0</v>
      </c>
      <c r="D23" s="194"/>
      <c r="E23" s="221">
        <f>'درآمد ناشی از تغییر قیمت اوراق'!I42</f>
        <v>9631990566</v>
      </c>
      <c r="F23" s="225"/>
      <c r="G23" s="221">
        <v>0</v>
      </c>
      <c r="H23" s="194"/>
      <c r="I23" s="221">
        <f t="shared" si="4"/>
        <v>9631990566</v>
      </c>
      <c r="J23" s="225"/>
      <c r="K23" s="195">
        <v>0</v>
      </c>
      <c r="L23" s="194"/>
      <c r="M23" s="221">
        <f>'درآمد ناشی از تغییر قیمت اوراق'!Q42</f>
        <v>33603716488</v>
      </c>
      <c r="N23" s="225"/>
      <c r="O23" s="221">
        <v>0</v>
      </c>
      <c r="P23" s="194"/>
      <c r="Q23" s="221">
        <f t="shared" si="5"/>
        <v>33603716488</v>
      </c>
      <c r="R23" s="36">
        <v>6237880423</v>
      </c>
    </row>
    <row r="24" spans="1:18" ht="30" customHeight="1">
      <c r="A24" s="360" t="s">
        <v>250</v>
      </c>
      <c r="B24" s="360"/>
      <c r="C24" s="195">
        <f>'درآمد اوراق بهادار'!K16</f>
        <v>8725308600</v>
      </c>
      <c r="D24" s="194"/>
      <c r="E24" s="221">
        <f>'درآمد ناشی از تغییر قیمت اوراق'!I53</f>
        <v>0</v>
      </c>
      <c r="F24" s="225"/>
      <c r="G24" s="221">
        <v>0</v>
      </c>
      <c r="H24" s="194"/>
      <c r="I24" s="221">
        <f t="shared" si="4"/>
        <v>8725308600</v>
      </c>
      <c r="J24" s="225"/>
      <c r="K24" s="195">
        <f>'درآمد اوراق بهادار'!Q16</f>
        <v>33952176950</v>
      </c>
      <c r="L24" s="194"/>
      <c r="M24" s="221">
        <f>'درآمد ناشی از تغییر قیمت اوراق'!Q53</f>
        <v>0</v>
      </c>
      <c r="N24" s="225"/>
      <c r="O24" s="221">
        <v>0</v>
      </c>
      <c r="P24" s="194"/>
      <c r="Q24" s="221">
        <f t="shared" si="5"/>
        <v>33952176950</v>
      </c>
      <c r="R24" s="36"/>
    </row>
    <row r="25" spans="1:18" ht="30" customHeight="1">
      <c r="A25" s="360" t="s">
        <v>135</v>
      </c>
      <c r="B25" s="360"/>
      <c r="C25" s="195">
        <f>'درآمد اوراق بهادار'!G9</f>
        <v>3390625000</v>
      </c>
      <c r="D25" s="194"/>
      <c r="E25" s="221">
        <v>0</v>
      </c>
      <c r="F25" s="225"/>
      <c r="G25" s="221">
        <v>0</v>
      </c>
      <c r="H25" s="194"/>
      <c r="I25" s="221">
        <f t="shared" si="4"/>
        <v>3390625000</v>
      </c>
      <c r="J25" s="225"/>
      <c r="K25" s="195">
        <f>'درآمد اوراق بهادار'!M9</f>
        <v>13234375000</v>
      </c>
      <c r="L25" s="194"/>
      <c r="M25" s="221">
        <v>0</v>
      </c>
      <c r="N25" s="225"/>
      <c r="O25" s="221">
        <v>0</v>
      </c>
      <c r="P25" s="194"/>
      <c r="Q25" s="221">
        <f t="shared" si="5"/>
        <v>13234375000</v>
      </c>
      <c r="R25" s="36">
        <v>35008347530</v>
      </c>
    </row>
    <row r="26" spans="1:18" ht="30" customHeight="1">
      <c r="A26" s="360" t="s">
        <v>207</v>
      </c>
      <c r="B26" s="360"/>
      <c r="C26" s="195">
        <f>'درآمد اوراق بهادار'!G13</f>
        <v>28568807392</v>
      </c>
      <c r="D26" s="194"/>
      <c r="E26" s="221">
        <v>0</v>
      </c>
      <c r="F26" s="225"/>
      <c r="G26" s="221">
        <v>0</v>
      </c>
      <c r="H26" s="194"/>
      <c r="I26" s="221">
        <f t="shared" si="4"/>
        <v>28568807392</v>
      </c>
      <c r="J26" s="225"/>
      <c r="K26" s="195">
        <f>'درآمد اوراق بهادار'!M13</f>
        <v>111510506272</v>
      </c>
      <c r="L26" s="194"/>
      <c r="M26" s="221">
        <v>0</v>
      </c>
      <c r="N26" s="225"/>
      <c r="O26" s="221">
        <v>0</v>
      </c>
      <c r="P26" s="194"/>
      <c r="Q26" s="221">
        <f t="shared" si="5"/>
        <v>111510506272</v>
      </c>
      <c r="R26" s="36"/>
    </row>
    <row r="27" spans="1:18" ht="30" customHeight="1">
      <c r="A27" s="360" t="s">
        <v>133</v>
      </c>
      <c r="B27" s="360"/>
      <c r="C27" s="195">
        <f>'درآمد اوراق بهادار'!G10</f>
        <v>14290767006</v>
      </c>
      <c r="D27" s="194"/>
      <c r="E27" s="221">
        <f>'درآمد ناشی از تغییر قیمت اوراق'!I44</f>
        <v>0</v>
      </c>
      <c r="F27" s="225"/>
      <c r="G27" s="221">
        <v>0</v>
      </c>
      <c r="H27" s="194"/>
      <c r="I27" s="221">
        <f t="shared" si="4"/>
        <v>14290767006</v>
      </c>
      <c r="J27" s="225"/>
      <c r="K27" s="195">
        <f>'درآمد اوراق بهادار'!M10</f>
        <v>76848497247</v>
      </c>
      <c r="L27" s="194"/>
      <c r="M27" s="221">
        <f>'درآمد ناشی از تغییر قیمت اوراق'!Q44</f>
        <v>0</v>
      </c>
      <c r="N27" s="225"/>
      <c r="O27" s="221">
        <v>0</v>
      </c>
      <c r="P27" s="194"/>
      <c r="Q27" s="221">
        <f t="shared" si="5"/>
        <v>76848497247</v>
      </c>
      <c r="R27" s="36">
        <v>46406913359</v>
      </c>
    </row>
    <row r="28" spans="1:18" ht="30" customHeight="1">
      <c r="A28" s="360" t="s">
        <v>42</v>
      </c>
      <c r="B28" s="360"/>
      <c r="C28" s="195">
        <f>'درآمد اوراق بهادار'!G11</f>
        <v>5648917203</v>
      </c>
      <c r="D28" s="194"/>
      <c r="E28" s="221">
        <f>'درآمد ناشی از تغییر قیمت اوراق'!I40</f>
        <v>0</v>
      </c>
      <c r="F28" s="225"/>
      <c r="G28" s="221">
        <v>0</v>
      </c>
      <c r="H28" s="194"/>
      <c r="I28" s="221">
        <f t="shared" si="4"/>
        <v>5648917203</v>
      </c>
      <c r="J28" s="225"/>
      <c r="K28" s="195">
        <f>'درآمد اوراق بهادار'!M11</f>
        <v>21927656133</v>
      </c>
      <c r="L28" s="194"/>
      <c r="M28" s="221">
        <f>'درآمد ناشی از تغییر قیمت اوراق'!Q40</f>
        <v>0</v>
      </c>
      <c r="N28" s="225"/>
      <c r="O28" s="221">
        <v>0</v>
      </c>
      <c r="P28" s="194"/>
      <c r="Q28" s="221">
        <f t="shared" si="5"/>
        <v>21927656133</v>
      </c>
      <c r="R28" s="36">
        <v>56361067307</v>
      </c>
    </row>
    <row r="29" spans="1:18" ht="30" customHeight="1">
      <c r="A29" s="360" t="s">
        <v>37</v>
      </c>
      <c r="B29" s="360"/>
      <c r="C29" s="195">
        <v>0</v>
      </c>
      <c r="D29" s="194"/>
      <c r="E29" s="221">
        <f>'درآمد ناشی از تغییر قیمت اوراق'!I41</f>
        <v>6748572407</v>
      </c>
      <c r="F29" s="225"/>
      <c r="G29" s="221">
        <f>'درآمد ناشی از فروش'!I17</f>
        <v>0</v>
      </c>
      <c r="H29" s="194"/>
      <c r="I29" s="221">
        <f t="shared" si="4"/>
        <v>6748572407</v>
      </c>
      <c r="J29" s="225"/>
      <c r="K29" s="195">
        <v>0</v>
      </c>
      <c r="L29" s="194"/>
      <c r="M29" s="221">
        <f>'درآمد ناشی از تغییر قیمت اوراق'!Q41</f>
        <v>24504491242</v>
      </c>
      <c r="N29" s="225"/>
      <c r="O29" s="221">
        <f>'درآمد ناشی از فروش'!Q17</f>
        <v>1325278996</v>
      </c>
      <c r="P29" s="194"/>
      <c r="Q29" s="221">
        <f t="shared" si="5"/>
        <v>25829770238</v>
      </c>
      <c r="R29" s="36">
        <v>10108691348</v>
      </c>
    </row>
    <row r="30" spans="1:18" ht="30" customHeight="1">
      <c r="A30" s="360" t="s">
        <v>251</v>
      </c>
      <c r="B30" s="360"/>
      <c r="C30" s="195">
        <v>0</v>
      </c>
      <c r="D30" s="194"/>
      <c r="E30" s="221">
        <f>'درآمد ناشی از تغییر قیمت اوراق'!I52</f>
        <v>197800587</v>
      </c>
      <c r="F30" s="225"/>
      <c r="G30" s="221">
        <f>'درآمد ناشی از فروش'!I18</f>
        <v>0</v>
      </c>
      <c r="H30" s="194"/>
      <c r="I30" s="221">
        <f t="shared" si="4"/>
        <v>197800587</v>
      </c>
      <c r="J30" s="225"/>
      <c r="K30" s="195">
        <v>0</v>
      </c>
      <c r="L30" s="194"/>
      <c r="M30" s="221">
        <f>'درآمد ناشی از تغییر قیمت اوراق'!Q52</f>
        <v>702500407</v>
      </c>
      <c r="N30" s="225"/>
      <c r="O30" s="221">
        <f>'درآمد ناشی از فروش'!Q18</f>
        <v>63551119</v>
      </c>
      <c r="P30" s="194"/>
      <c r="Q30" s="221">
        <f t="shared" si="5"/>
        <v>766051526</v>
      </c>
      <c r="R30" s="36"/>
    </row>
    <row r="31" spans="1:18" ht="30" customHeight="1">
      <c r="A31" s="360" t="s">
        <v>278</v>
      </c>
      <c r="B31" s="360"/>
      <c r="C31" s="195">
        <v>0</v>
      </c>
      <c r="D31" s="194"/>
      <c r="E31" s="221">
        <f>'درآمد ناشی از تغییر قیمت اوراق'!I54</f>
        <v>72022423401</v>
      </c>
      <c r="F31" s="225"/>
      <c r="G31" s="221">
        <v>0</v>
      </c>
      <c r="H31" s="194"/>
      <c r="I31" s="221">
        <f t="shared" si="4"/>
        <v>72022423401</v>
      </c>
      <c r="J31" s="225"/>
      <c r="K31" s="195">
        <v>0</v>
      </c>
      <c r="L31" s="194"/>
      <c r="M31" s="221">
        <f>'درآمد ناشی از تغییر قیمت اوراق'!Q54</f>
        <v>172328403910</v>
      </c>
      <c r="N31" s="225"/>
      <c r="O31" s="221">
        <v>0</v>
      </c>
      <c r="P31" s="194"/>
      <c r="Q31" s="221">
        <f t="shared" si="5"/>
        <v>172328403910</v>
      </c>
      <c r="R31" s="36"/>
    </row>
    <row r="32" spans="1:18" ht="30" customHeight="1">
      <c r="A32" s="360" t="s">
        <v>288</v>
      </c>
      <c r="B32" s="360"/>
      <c r="C32" s="195">
        <f>'درآمد اوراق بهادار'!K7</f>
        <v>204162859149</v>
      </c>
      <c r="D32" s="194"/>
      <c r="E32" s="221">
        <f>'درآمد ناشی از تغییر قیمت اوراق'!I56</f>
        <v>-129965520897</v>
      </c>
      <c r="F32" s="225"/>
      <c r="G32" s="221">
        <v>0</v>
      </c>
      <c r="H32" s="194"/>
      <c r="I32" s="221">
        <f t="shared" si="4"/>
        <v>74197338252</v>
      </c>
      <c r="J32" s="225"/>
      <c r="K32" s="195">
        <f>'درآمد اوراق بهادار'!Q7</f>
        <v>618478430621</v>
      </c>
      <c r="L32" s="194"/>
      <c r="M32" s="221">
        <f>'درآمد ناشی از تغییر قیمت اوراق'!Q56</f>
        <v>-367940369200</v>
      </c>
      <c r="N32" s="225"/>
      <c r="O32" s="221">
        <v>0</v>
      </c>
      <c r="P32" s="194"/>
      <c r="Q32" s="221">
        <f t="shared" si="5"/>
        <v>250538061421</v>
      </c>
      <c r="R32" s="36"/>
    </row>
    <row r="33" spans="1:18" ht="30" customHeight="1">
      <c r="A33" s="360" t="s">
        <v>289</v>
      </c>
      <c r="B33" s="360"/>
      <c r="C33" s="195">
        <f>'درآمد اوراق بهادار'!K8</f>
        <v>27648238533</v>
      </c>
      <c r="D33" s="194"/>
      <c r="E33" s="221">
        <f>'درآمد ناشی از تغییر قیمت اوراق'!I55</f>
        <v>-46275408808</v>
      </c>
      <c r="F33" s="225"/>
      <c r="G33" s="221">
        <v>0</v>
      </c>
      <c r="H33" s="194"/>
      <c r="I33" s="221">
        <f t="shared" si="4"/>
        <v>-18627170275</v>
      </c>
      <c r="J33" s="225"/>
      <c r="K33" s="195">
        <f>'درآمد اوراق بهادار'!Q8</f>
        <v>296776470701</v>
      </c>
      <c r="L33" s="194"/>
      <c r="M33" s="221">
        <f>'درآمد ناشی از تغییر قیمت اوراق'!Q55</f>
        <v>-162290606655</v>
      </c>
      <c r="N33" s="225"/>
      <c r="O33" s="221">
        <v>0</v>
      </c>
      <c r="P33" s="194"/>
      <c r="Q33" s="221">
        <f t="shared" si="5"/>
        <v>134485864046</v>
      </c>
      <c r="R33" s="36"/>
    </row>
    <row r="34" spans="1:18" ht="30" customHeight="1">
      <c r="A34" s="360" t="s">
        <v>347</v>
      </c>
      <c r="B34" s="360"/>
      <c r="C34" s="195">
        <v>0</v>
      </c>
      <c r="D34" s="194"/>
      <c r="E34" s="221">
        <f>'درآمد ناشی از تغییر قیمت اوراق'!I59</f>
        <v>153784287</v>
      </c>
      <c r="F34" s="225"/>
      <c r="G34" s="221">
        <v>0</v>
      </c>
      <c r="H34" s="194"/>
      <c r="I34" s="221">
        <f t="shared" si="4"/>
        <v>153784287</v>
      </c>
      <c r="J34" s="225"/>
      <c r="K34" s="195">
        <v>0</v>
      </c>
      <c r="L34" s="194"/>
      <c r="M34" s="221">
        <f>'درآمد ناشی از تغییر قیمت اوراق'!Q59</f>
        <v>153784287</v>
      </c>
      <c r="N34" s="225"/>
      <c r="O34" s="221">
        <v>0</v>
      </c>
      <c r="P34" s="194"/>
      <c r="Q34" s="221">
        <f t="shared" si="5"/>
        <v>153784287</v>
      </c>
      <c r="R34" s="36"/>
    </row>
    <row r="35" spans="1:18" ht="30" customHeight="1">
      <c r="A35" s="360" t="s">
        <v>345</v>
      </c>
      <c r="B35" s="360"/>
      <c r="C35" s="195">
        <v>0</v>
      </c>
      <c r="D35" s="194"/>
      <c r="E35" s="221">
        <f>'درآمد ناشی از تغییر قیمت اوراق'!I60</f>
        <v>32063726</v>
      </c>
      <c r="F35" s="225"/>
      <c r="G35" s="221">
        <v>0</v>
      </c>
      <c r="H35" s="194"/>
      <c r="I35" s="221">
        <f t="shared" si="4"/>
        <v>32063726</v>
      </c>
      <c r="J35" s="225"/>
      <c r="K35" s="195">
        <v>0</v>
      </c>
      <c r="L35" s="194"/>
      <c r="M35" s="221">
        <f>'درآمد ناشی از تغییر قیمت اوراق'!Q60</f>
        <v>32063726</v>
      </c>
      <c r="N35" s="225"/>
      <c r="O35" s="221">
        <v>0</v>
      </c>
      <c r="P35" s="194"/>
      <c r="Q35" s="221">
        <f t="shared" si="5"/>
        <v>32063726</v>
      </c>
      <c r="R35" s="36"/>
    </row>
    <row r="36" spans="1:18" ht="30" customHeight="1">
      <c r="A36" s="4" t="s">
        <v>312</v>
      </c>
      <c r="B36" s="4"/>
      <c r="C36" s="195">
        <v>0</v>
      </c>
      <c r="D36" s="194"/>
      <c r="E36" s="221">
        <v>0</v>
      </c>
      <c r="F36" s="225"/>
      <c r="G36" s="221">
        <f>'درآمد ناشی از فروش'!I16</f>
        <v>684794763</v>
      </c>
      <c r="H36" s="194"/>
      <c r="I36" s="221">
        <f t="shared" si="4"/>
        <v>684794763</v>
      </c>
      <c r="J36" s="225"/>
      <c r="K36" s="195">
        <v>0</v>
      </c>
      <c r="L36" s="194"/>
      <c r="M36" s="221">
        <v>0</v>
      </c>
      <c r="N36" s="225"/>
      <c r="O36" s="221">
        <f>'درآمد ناشی از فروش'!Q16</f>
        <v>684794763</v>
      </c>
      <c r="P36" s="194"/>
      <c r="Q36" s="221">
        <f t="shared" si="5"/>
        <v>684794763</v>
      </c>
      <c r="R36" s="36"/>
    </row>
    <row r="37" spans="1:18" ht="30" customHeight="1">
      <c r="A37" s="4" t="s">
        <v>346</v>
      </c>
      <c r="B37" s="4"/>
      <c r="C37" s="195">
        <v>0</v>
      </c>
      <c r="D37" s="194"/>
      <c r="E37" s="221">
        <f>'درآمد ناشی از تغییر قیمت اوراق'!I61</f>
        <v>14960603491</v>
      </c>
      <c r="F37" s="225"/>
      <c r="G37" s="221">
        <v>0</v>
      </c>
      <c r="H37" s="194"/>
      <c r="I37" s="221">
        <f t="shared" si="4"/>
        <v>14960603491</v>
      </c>
      <c r="J37" s="225"/>
      <c r="K37" s="195">
        <v>0</v>
      </c>
      <c r="L37" s="194"/>
      <c r="M37" s="221">
        <f>'درآمد ناشی از تغییر قیمت اوراق'!Q61</f>
        <v>14960603491</v>
      </c>
      <c r="N37" s="225"/>
      <c r="O37" s="221">
        <v>0</v>
      </c>
      <c r="P37" s="194"/>
      <c r="Q37" s="221">
        <f t="shared" si="5"/>
        <v>14960603491</v>
      </c>
      <c r="R37" s="36"/>
    </row>
    <row r="38" spans="1:18" s="22" customFormat="1" ht="30" customHeight="1" thickBot="1">
      <c r="A38" s="11" t="s">
        <v>12</v>
      </c>
      <c r="B38" s="11"/>
      <c r="C38" s="196">
        <f>SUM(C7:C37)</f>
        <v>342103374870</v>
      </c>
      <c r="D38" s="197"/>
      <c r="E38" s="224">
        <f>SUM(E7:E37)</f>
        <v>-113294144460</v>
      </c>
      <c r="F38" s="226"/>
      <c r="G38" s="222">
        <f>SUM(G7:G37)</f>
        <v>706163474</v>
      </c>
      <c r="H38" s="197"/>
      <c r="I38" s="222">
        <f>SUM(I7:I37)</f>
        <v>229515393884</v>
      </c>
      <c r="J38" s="226"/>
      <c r="K38" s="222">
        <f>SUM(K7:K37)</f>
        <v>1402312906000</v>
      </c>
      <c r="L38" s="197"/>
      <c r="M38" s="224">
        <f>SUM(M7:M37)</f>
        <v>-310789967737</v>
      </c>
      <c r="N38" s="197"/>
      <c r="O38" s="222">
        <f>SUM(O7:O37)</f>
        <v>-2723333031</v>
      </c>
      <c r="P38" s="197"/>
      <c r="Q38" s="196">
        <f>SUM(Q7:Q37)</f>
        <v>1088799605232</v>
      </c>
    </row>
  </sheetData>
  <mergeCells count="23">
    <mergeCell ref="A34:B34"/>
    <mergeCell ref="A35:B35"/>
    <mergeCell ref="A32:B32"/>
    <mergeCell ref="A33:B33"/>
    <mergeCell ref="A1:Q1"/>
    <mergeCell ref="A2:Q2"/>
    <mergeCell ref="A3:Q3"/>
    <mergeCell ref="C5:I5"/>
    <mergeCell ref="K5:Q5"/>
    <mergeCell ref="A4:Q4"/>
    <mergeCell ref="A31:B31"/>
    <mergeCell ref="A19:B19"/>
    <mergeCell ref="A21:B21"/>
    <mergeCell ref="A22:B22"/>
    <mergeCell ref="A26:B26"/>
    <mergeCell ref="A20:B20"/>
    <mergeCell ref="A23:B23"/>
    <mergeCell ref="A25:B25"/>
    <mergeCell ref="A27:B27"/>
    <mergeCell ref="A24:B24"/>
    <mergeCell ref="A30:B30"/>
    <mergeCell ref="A29:B29"/>
    <mergeCell ref="A28:B28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118"/>
  <sheetViews>
    <sheetView rightToLeft="1" view="pageBreakPreview" zoomScale="112" zoomScaleNormal="100" zoomScaleSheetLayoutView="112" workbookViewId="0">
      <selection activeCell="G1" sqref="G1"/>
    </sheetView>
  </sheetViews>
  <sheetFormatPr defaultColWidth="9.140625"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25" t="s">
        <v>0</v>
      </c>
      <c r="B1" s="325"/>
      <c r="C1" s="325"/>
      <c r="D1" s="325"/>
      <c r="E1" s="325"/>
      <c r="F1" s="325"/>
      <c r="G1" s="18"/>
      <c r="L1" s="63"/>
      <c r="M1" s="63"/>
    </row>
    <row r="2" spans="1:13" ht="30" customHeight="1">
      <c r="A2" s="325" t="s">
        <v>64</v>
      </c>
      <c r="B2" s="325"/>
      <c r="C2" s="325"/>
      <c r="D2" s="325"/>
      <c r="E2" s="325"/>
      <c r="F2" s="325"/>
      <c r="G2" s="18"/>
      <c r="L2" s="64"/>
      <c r="M2" s="65"/>
    </row>
    <row r="3" spans="1:13" ht="30" customHeight="1">
      <c r="A3" s="325" t="s">
        <v>342</v>
      </c>
      <c r="B3" s="325"/>
      <c r="C3" s="325"/>
      <c r="D3" s="325"/>
      <c r="E3" s="325"/>
      <c r="F3" s="325"/>
      <c r="G3" s="18"/>
      <c r="L3" s="66"/>
      <c r="M3" s="67"/>
    </row>
    <row r="4" spans="1:13" s="13" customFormat="1" ht="30" customHeight="1">
      <c r="A4" s="326" t="s">
        <v>129</v>
      </c>
      <c r="B4" s="326"/>
      <c r="C4" s="326"/>
      <c r="D4" s="326"/>
      <c r="E4" s="326"/>
      <c r="F4" s="326"/>
      <c r="G4" s="16"/>
      <c r="L4" s="66"/>
      <c r="M4" s="67"/>
    </row>
    <row r="5" spans="1:13" ht="34.5" customHeight="1">
      <c r="D5" s="60" t="s">
        <v>75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81" t="s">
        <v>90</v>
      </c>
      <c r="B6" s="381"/>
      <c r="D6" s="61" t="s">
        <v>104</v>
      </c>
      <c r="F6" s="6" t="s">
        <v>131</v>
      </c>
      <c r="L6" s="66"/>
      <c r="M6" s="67"/>
    </row>
    <row r="7" spans="1:13" ht="30" customHeight="1">
      <c r="A7" s="339" t="s">
        <v>238</v>
      </c>
      <c r="B7" s="339"/>
      <c r="D7" s="165">
        <v>1515029</v>
      </c>
      <c r="E7" s="165"/>
      <c r="F7" s="166">
        <v>1686509</v>
      </c>
      <c r="G7" s="32"/>
      <c r="L7" s="66"/>
      <c r="M7" s="67"/>
    </row>
    <row r="8" spans="1:13" ht="30" customHeight="1">
      <c r="A8" s="339" t="s">
        <v>239</v>
      </c>
      <c r="B8" s="339"/>
      <c r="D8" s="165">
        <v>43048</v>
      </c>
      <c r="E8" s="165"/>
      <c r="F8" s="165">
        <v>137099</v>
      </c>
      <c r="G8" s="32"/>
      <c r="L8" s="66"/>
      <c r="M8" s="67"/>
    </row>
    <row r="9" spans="1:13" ht="30" customHeight="1">
      <c r="A9" s="339" t="s">
        <v>240</v>
      </c>
      <c r="B9" s="339"/>
      <c r="D9" s="165">
        <v>36713</v>
      </c>
      <c r="E9" s="165"/>
      <c r="F9" s="165">
        <v>532254879</v>
      </c>
      <c r="G9" s="32"/>
      <c r="L9" s="66"/>
      <c r="M9" s="67"/>
    </row>
    <row r="10" spans="1:13" ht="30" customHeight="1">
      <c r="A10" s="339" t="s">
        <v>241</v>
      </c>
      <c r="B10" s="339"/>
      <c r="D10" s="165">
        <v>38392</v>
      </c>
      <c r="E10" s="165"/>
      <c r="F10" s="165">
        <v>178027</v>
      </c>
      <c r="G10" s="32"/>
      <c r="L10" s="66"/>
      <c r="M10" s="67"/>
    </row>
    <row r="11" spans="1:13" ht="30" customHeight="1">
      <c r="A11" s="339" t="s">
        <v>242</v>
      </c>
      <c r="B11" s="339"/>
      <c r="D11" s="165">
        <v>72200</v>
      </c>
      <c r="E11" s="165"/>
      <c r="F11" s="165">
        <v>287501</v>
      </c>
      <c r="G11" s="32"/>
      <c r="L11" s="66"/>
      <c r="M11" s="67"/>
    </row>
    <row r="12" spans="1:13" ht="30" customHeight="1">
      <c r="A12" s="339" t="s">
        <v>243</v>
      </c>
      <c r="B12" s="339"/>
      <c r="D12" s="165">
        <v>39219</v>
      </c>
      <c r="E12" s="165"/>
      <c r="F12" s="165">
        <v>150774</v>
      </c>
    </row>
    <row r="13" spans="1:13" ht="30" customHeight="1">
      <c r="A13" s="339" t="s">
        <v>244</v>
      </c>
      <c r="B13" s="339"/>
      <c r="D13" s="165">
        <v>42988</v>
      </c>
      <c r="E13" s="165"/>
      <c r="F13" s="165">
        <v>164471</v>
      </c>
    </row>
    <row r="14" spans="1:13" ht="30" customHeight="1">
      <c r="A14" s="339" t="s">
        <v>245</v>
      </c>
      <c r="B14" s="339"/>
      <c r="D14" s="165">
        <v>55746</v>
      </c>
      <c r="E14" s="165"/>
      <c r="F14" s="165">
        <v>241808</v>
      </c>
    </row>
    <row r="15" spans="1:13" ht="30" customHeight="1">
      <c r="A15" s="339" t="s">
        <v>246</v>
      </c>
      <c r="B15" s="339"/>
      <c r="D15" s="165">
        <v>54632</v>
      </c>
      <c r="E15" s="23"/>
      <c r="F15" s="165">
        <v>178255</v>
      </c>
    </row>
    <row r="16" spans="1:13" ht="30" customHeight="1">
      <c r="A16" s="339" t="s">
        <v>158</v>
      </c>
      <c r="B16" s="339"/>
      <c r="D16" s="165">
        <v>22372</v>
      </c>
      <c r="E16" s="23"/>
      <c r="F16" s="165">
        <v>289369</v>
      </c>
    </row>
    <row r="17" spans="1:6" ht="30" customHeight="1">
      <c r="A17" s="339" t="s">
        <v>167</v>
      </c>
      <c r="B17" s="339"/>
      <c r="D17" s="165">
        <v>4403698614</v>
      </c>
      <c r="E17" s="23"/>
      <c r="F17" s="165">
        <v>17176954991</v>
      </c>
    </row>
    <row r="18" spans="1:6" ht="30" customHeight="1">
      <c r="A18" s="339" t="s">
        <v>171</v>
      </c>
      <c r="B18" s="339"/>
      <c r="D18" s="165">
        <v>0</v>
      </c>
      <c r="E18" s="23"/>
      <c r="F18" s="165">
        <v>10994151832</v>
      </c>
    </row>
    <row r="19" spans="1:6" ht="30" customHeight="1">
      <c r="A19" s="339" t="s">
        <v>178</v>
      </c>
      <c r="B19" s="339"/>
      <c r="D19" s="165">
        <v>42668</v>
      </c>
      <c r="E19" s="23"/>
      <c r="F19" s="165">
        <v>166788</v>
      </c>
    </row>
    <row r="20" spans="1:6" ht="30" customHeight="1">
      <c r="A20" s="339" t="s">
        <v>179</v>
      </c>
      <c r="B20" s="339"/>
      <c r="D20" s="165">
        <v>0</v>
      </c>
      <c r="E20" s="23"/>
      <c r="F20" s="165">
        <v>573424635</v>
      </c>
    </row>
    <row r="21" spans="1:6" ht="30" customHeight="1">
      <c r="A21" s="339" t="s">
        <v>180</v>
      </c>
      <c r="B21" s="339"/>
      <c r="D21" s="165">
        <v>6267123275</v>
      </c>
      <c r="E21" s="23"/>
      <c r="F21" s="165">
        <v>28810570840</v>
      </c>
    </row>
    <row r="22" spans="1:6" ht="30" customHeight="1">
      <c r="A22" s="339" t="s">
        <v>181</v>
      </c>
      <c r="B22" s="339"/>
      <c r="D22" s="165">
        <v>6267123275</v>
      </c>
      <c r="E22" s="23"/>
      <c r="F22" s="165">
        <v>28807590436</v>
      </c>
    </row>
    <row r="23" spans="1:6" ht="30" customHeight="1">
      <c r="A23" s="339" t="s">
        <v>182</v>
      </c>
      <c r="B23" s="339"/>
      <c r="D23" s="165">
        <v>0</v>
      </c>
      <c r="E23" s="23"/>
      <c r="F23" s="165">
        <v>2867123280</v>
      </c>
    </row>
    <row r="24" spans="1:6" ht="30" customHeight="1">
      <c r="A24" s="339" t="s">
        <v>183</v>
      </c>
      <c r="B24" s="339"/>
      <c r="D24" s="165">
        <v>66971</v>
      </c>
      <c r="E24" s="23"/>
      <c r="F24" s="165">
        <v>249738</v>
      </c>
    </row>
    <row r="25" spans="1:6" ht="30" customHeight="1">
      <c r="A25" s="339" t="s">
        <v>189</v>
      </c>
      <c r="B25" s="339"/>
      <c r="D25" s="165">
        <v>0</v>
      </c>
      <c r="E25" s="23"/>
      <c r="F25" s="165">
        <v>4127671224</v>
      </c>
    </row>
    <row r="26" spans="1:6" ht="30" customHeight="1">
      <c r="A26" s="339" t="s">
        <v>190</v>
      </c>
      <c r="B26" s="339"/>
      <c r="D26" s="165">
        <v>0</v>
      </c>
      <c r="E26" s="23"/>
      <c r="F26" s="165">
        <v>3669041070</v>
      </c>
    </row>
    <row r="27" spans="1:6" ht="30" customHeight="1">
      <c r="A27" s="339" t="s">
        <v>191</v>
      </c>
      <c r="B27" s="339"/>
      <c r="D27" s="165">
        <v>0</v>
      </c>
      <c r="E27" s="23"/>
      <c r="F27" s="165">
        <v>2178493137</v>
      </c>
    </row>
    <row r="28" spans="1:6" ht="30" customHeight="1">
      <c r="A28" s="339" t="s">
        <v>192</v>
      </c>
      <c r="B28" s="339"/>
      <c r="D28" s="165">
        <v>0</v>
      </c>
      <c r="E28" s="23"/>
      <c r="F28" s="165">
        <v>1613698614</v>
      </c>
    </row>
    <row r="29" spans="1:6" ht="30" customHeight="1">
      <c r="A29" s="339" t="s">
        <v>193</v>
      </c>
      <c r="B29" s="339"/>
      <c r="D29" s="165">
        <v>0</v>
      </c>
      <c r="E29" s="23"/>
      <c r="F29" s="165">
        <v>2751780816</v>
      </c>
    </row>
    <row r="30" spans="1:6" ht="30" customHeight="1">
      <c r="A30" s="339" t="s">
        <v>194</v>
      </c>
      <c r="B30" s="339"/>
      <c r="D30" s="165">
        <v>0</v>
      </c>
      <c r="E30" s="23"/>
      <c r="F30" s="165">
        <v>1490547933</v>
      </c>
    </row>
    <row r="31" spans="1:6" ht="30" customHeight="1">
      <c r="A31" s="339" t="s">
        <v>195</v>
      </c>
      <c r="B31" s="339"/>
      <c r="D31" s="165">
        <v>4586301360</v>
      </c>
      <c r="E31" s="23"/>
      <c r="F31" s="165">
        <v>27507221549</v>
      </c>
    </row>
    <row r="32" spans="1:6" ht="30" customHeight="1">
      <c r="A32" s="339" t="s">
        <v>196</v>
      </c>
      <c r="B32" s="339"/>
      <c r="D32" s="165">
        <v>5265753403</v>
      </c>
      <c r="E32" s="23"/>
      <c r="F32" s="165">
        <v>20538338408</v>
      </c>
    </row>
    <row r="33" spans="1:6" ht="30" customHeight="1">
      <c r="A33" s="339" t="s">
        <v>197</v>
      </c>
      <c r="B33" s="339"/>
      <c r="D33" s="165">
        <v>5529041084</v>
      </c>
      <c r="E33" s="23"/>
      <c r="F33" s="165">
        <v>21556685357</v>
      </c>
    </row>
    <row r="34" spans="1:6" ht="30" customHeight="1">
      <c r="A34" s="339" t="s">
        <v>203</v>
      </c>
      <c r="B34" s="339"/>
      <c r="D34" s="165">
        <v>3050187650</v>
      </c>
      <c r="E34" s="23"/>
      <c r="F34" s="165">
        <v>11905095752</v>
      </c>
    </row>
    <row r="35" spans="1:6" ht="30" customHeight="1">
      <c r="A35" s="339" t="s">
        <v>204</v>
      </c>
      <c r="B35" s="339"/>
      <c r="D35" s="165">
        <v>0</v>
      </c>
      <c r="E35" s="23"/>
      <c r="F35" s="165">
        <v>3727260250</v>
      </c>
    </row>
    <row r="36" spans="1:6" ht="30" customHeight="1">
      <c r="A36" s="339" t="s">
        <v>205</v>
      </c>
      <c r="B36" s="339"/>
      <c r="D36" s="165">
        <v>0</v>
      </c>
      <c r="E36" s="23"/>
      <c r="F36" s="165">
        <v>2867123280</v>
      </c>
    </row>
    <row r="37" spans="1:6" ht="30" customHeight="1">
      <c r="A37" s="339" t="s">
        <v>206</v>
      </c>
      <c r="B37" s="339"/>
      <c r="D37" s="165">
        <v>2632876686</v>
      </c>
      <c r="E37" s="23"/>
      <c r="F37" s="165">
        <v>10265853837</v>
      </c>
    </row>
    <row r="38" spans="1:6" ht="30" customHeight="1">
      <c r="A38" s="339" t="s">
        <v>208</v>
      </c>
      <c r="B38" s="339"/>
      <c r="D38" s="165">
        <v>0</v>
      </c>
      <c r="E38" s="23"/>
      <c r="F38" s="165">
        <v>2867123280</v>
      </c>
    </row>
    <row r="39" spans="1:6" ht="30" customHeight="1">
      <c r="A39" s="339" t="s">
        <v>209</v>
      </c>
      <c r="B39" s="339"/>
      <c r="D39" s="165">
        <v>7898630120</v>
      </c>
      <c r="E39" s="23"/>
      <c r="F39" s="165">
        <v>30775569608</v>
      </c>
    </row>
    <row r="40" spans="1:6" ht="30" customHeight="1">
      <c r="A40" s="339" t="s">
        <v>220</v>
      </c>
      <c r="B40" s="339"/>
      <c r="D40" s="165">
        <v>0</v>
      </c>
      <c r="E40" s="23"/>
      <c r="F40" s="165">
        <v>4587397255</v>
      </c>
    </row>
    <row r="41" spans="1:6" ht="30" customHeight="1">
      <c r="A41" s="356" t="s">
        <v>229</v>
      </c>
      <c r="B41" s="356"/>
      <c r="D41" s="165">
        <v>0</v>
      </c>
      <c r="E41" s="23"/>
      <c r="F41" s="165">
        <v>1247486294</v>
      </c>
    </row>
    <row r="42" spans="1:6" ht="30" customHeight="1">
      <c r="A42" s="356" t="s">
        <v>230</v>
      </c>
      <c r="B42" s="356"/>
      <c r="D42" s="165">
        <v>3686027379</v>
      </c>
      <c r="E42" s="23"/>
      <c r="F42" s="165">
        <v>14374820078</v>
      </c>
    </row>
    <row r="43" spans="1:6" ht="30" customHeight="1">
      <c r="A43" s="356" t="s">
        <v>231</v>
      </c>
      <c r="B43" s="356"/>
      <c r="D43" s="165">
        <v>0</v>
      </c>
      <c r="E43" s="23"/>
      <c r="F43" s="165">
        <v>1035616434</v>
      </c>
    </row>
    <row r="44" spans="1:6" ht="30" customHeight="1">
      <c r="A44" s="356" t="s">
        <v>232</v>
      </c>
      <c r="B44" s="356"/>
      <c r="D44" s="165">
        <v>4280547921</v>
      </c>
      <c r="E44" s="23"/>
      <c r="F44" s="165">
        <v>16686477017</v>
      </c>
    </row>
    <row r="45" spans="1:6" ht="30" customHeight="1">
      <c r="A45" s="356" t="s">
        <v>233</v>
      </c>
      <c r="B45" s="356"/>
      <c r="D45" s="165">
        <v>0</v>
      </c>
      <c r="E45" s="23"/>
      <c r="F45" s="165">
        <v>5484914299</v>
      </c>
    </row>
    <row r="46" spans="1:6" ht="30" customHeight="1">
      <c r="A46" s="356" t="s">
        <v>234</v>
      </c>
      <c r="B46" s="356"/>
      <c r="D46" s="165">
        <v>92200</v>
      </c>
      <c r="E46" s="23"/>
      <c r="F46" s="165">
        <v>227281</v>
      </c>
    </row>
    <row r="47" spans="1:6" ht="30" customHeight="1">
      <c r="A47" s="356" t="s">
        <v>235</v>
      </c>
      <c r="B47" s="356"/>
      <c r="D47" s="165">
        <v>0</v>
      </c>
      <c r="E47" s="23"/>
      <c r="F47" s="165">
        <v>2828767095</v>
      </c>
    </row>
    <row r="48" spans="1:6" ht="30" customHeight="1">
      <c r="A48" s="356" t="s">
        <v>236</v>
      </c>
      <c r="B48" s="356"/>
      <c r="D48" s="165">
        <v>5350684909</v>
      </c>
      <c r="E48" s="23"/>
      <c r="F48" s="165">
        <v>20862538777</v>
      </c>
    </row>
    <row r="49" spans="1:6" ht="30" customHeight="1">
      <c r="A49" s="356" t="s">
        <v>237</v>
      </c>
      <c r="B49" s="356"/>
      <c r="D49" s="165">
        <v>0</v>
      </c>
      <c r="E49" s="23"/>
      <c r="F49" s="165">
        <v>10019589030</v>
      </c>
    </row>
    <row r="50" spans="1:6" ht="30" customHeight="1">
      <c r="A50" s="356" t="s">
        <v>264</v>
      </c>
      <c r="B50" s="356"/>
      <c r="D50" s="165">
        <v>0</v>
      </c>
      <c r="E50" s="23"/>
      <c r="F50" s="165">
        <v>3866301348</v>
      </c>
    </row>
    <row r="51" spans="1:6" ht="30" customHeight="1">
      <c r="A51" s="356" t="s">
        <v>265</v>
      </c>
      <c r="B51" s="356"/>
      <c r="D51" s="165">
        <v>2717808192</v>
      </c>
      <c r="E51" s="23"/>
      <c r="F51" s="165">
        <v>10592452718</v>
      </c>
    </row>
    <row r="52" spans="1:6" ht="30" customHeight="1">
      <c r="A52" s="356" t="s">
        <v>266</v>
      </c>
      <c r="B52" s="356"/>
      <c r="D52" s="165">
        <v>1570685041</v>
      </c>
      <c r="E52" s="23"/>
      <c r="F52" s="165">
        <v>11667945241</v>
      </c>
    </row>
    <row r="53" spans="1:6" ht="30" customHeight="1">
      <c r="A53" s="356" t="s">
        <v>267</v>
      </c>
      <c r="B53" s="356"/>
      <c r="D53" s="165">
        <v>0</v>
      </c>
      <c r="E53" s="23"/>
      <c r="F53" s="165">
        <v>3106849302</v>
      </c>
    </row>
    <row r="54" spans="1:6" ht="30" customHeight="1">
      <c r="A54" s="356" t="s">
        <v>268</v>
      </c>
      <c r="B54" s="356"/>
      <c r="D54" s="165">
        <v>0</v>
      </c>
      <c r="E54" s="23"/>
      <c r="F54" s="165">
        <v>1687809109</v>
      </c>
    </row>
    <row r="55" spans="1:6" ht="30" customHeight="1">
      <c r="A55" s="356" t="s">
        <v>269</v>
      </c>
      <c r="B55" s="356"/>
      <c r="D55" s="165">
        <v>5350684909</v>
      </c>
      <c r="E55" s="23"/>
      <c r="F55" s="165">
        <v>20861063824</v>
      </c>
    </row>
    <row r="56" spans="1:6" ht="30" customHeight="1">
      <c r="A56" s="356" t="s">
        <v>270</v>
      </c>
      <c r="B56" s="356"/>
      <c r="D56" s="165">
        <v>0</v>
      </c>
      <c r="E56" s="23"/>
      <c r="F56" s="165">
        <v>14013698622</v>
      </c>
    </row>
    <row r="57" spans="1:6" ht="30" customHeight="1">
      <c r="A57" s="356" t="s">
        <v>271</v>
      </c>
      <c r="B57" s="356"/>
      <c r="D57" s="165">
        <v>0</v>
      </c>
      <c r="E57" s="23"/>
      <c r="F57" s="165">
        <v>14863013690</v>
      </c>
    </row>
    <row r="58" spans="1:6" ht="30" customHeight="1">
      <c r="A58" s="356" t="s">
        <v>272</v>
      </c>
      <c r="B58" s="356"/>
      <c r="D58" s="165">
        <v>2172507571</v>
      </c>
      <c r="E58" s="23"/>
      <c r="F58" s="165">
        <v>28245932189</v>
      </c>
    </row>
    <row r="59" spans="1:6" ht="30" customHeight="1">
      <c r="A59" s="356" t="s">
        <v>281</v>
      </c>
      <c r="B59" s="356"/>
      <c r="D59" s="165">
        <v>6990410943</v>
      </c>
      <c r="E59" s="23"/>
      <c r="F59" s="165">
        <v>30291780753</v>
      </c>
    </row>
    <row r="60" spans="1:6" ht="30" customHeight="1">
      <c r="A60" s="356" t="s">
        <v>282</v>
      </c>
      <c r="B60" s="356"/>
      <c r="D60" s="165">
        <v>5698630119</v>
      </c>
      <c r="E60" s="23"/>
      <c r="F60" s="165">
        <v>26213698597</v>
      </c>
    </row>
    <row r="61" spans="1:6" ht="30" customHeight="1">
      <c r="A61" s="356" t="s">
        <v>283</v>
      </c>
      <c r="B61" s="356"/>
      <c r="D61" s="165">
        <v>6783287651</v>
      </c>
      <c r="E61" s="23"/>
      <c r="F61" s="165">
        <v>30077170421</v>
      </c>
    </row>
    <row r="62" spans="1:6" ht="30" customHeight="1">
      <c r="A62" s="356" t="s">
        <v>284</v>
      </c>
      <c r="B62" s="356"/>
      <c r="D62" s="165">
        <v>0</v>
      </c>
      <c r="E62" s="23"/>
      <c r="F62" s="165">
        <v>12036170574</v>
      </c>
    </row>
    <row r="63" spans="1:6" ht="30" customHeight="1">
      <c r="A63" s="356" t="s">
        <v>285</v>
      </c>
      <c r="B63" s="356"/>
      <c r="D63" s="165">
        <v>10871232861</v>
      </c>
      <c r="E63" s="23"/>
      <c r="F63" s="165">
        <v>42369330404</v>
      </c>
    </row>
    <row r="64" spans="1:6" ht="30" customHeight="1">
      <c r="A64" s="356" t="s">
        <v>286</v>
      </c>
      <c r="B64" s="356"/>
      <c r="D64" s="165">
        <v>0</v>
      </c>
      <c r="E64" s="23"/>
      <c r="F64" s="165">
        <v>7627396444</v>
      </c>
    </row>
    <row r="65" spans="1:6" ht="30" customHeight="1">
      <c r="A65" s="356" t="s">
        <v>297</v>
      </c>
      <c r="B65" s="356"/>
      <c r="D65" s="165">
        <v>8425205503</v>
      </c>
      <c r="E65" s="23"/>
      <c r="F65" s="165">
        <v>32606556626</v>
      </c>
    </row>
    <row r="66" spans="1:6" ht="30" customHeight="1">
      <c r="A66" s="356" t="s">
        <v>298</v>
      </c>
      <c r="B66" s="356"/>
      <c r="D66" s="165">
        <v>10870132766</v>
      </c>
      <c r="E66" s="23"/>
      <c r="F66" s="165">
        <v>40660870237</v>
      </c>
    </row>
    <row r="67" spans="1:6" ht="30" customHeight="1">
      <c r="A67" s="356" t="s">
        <v>299</v>
      </c>
      <c r="B67" s="356"/>
      <c r="D67" s="165">
        <v>52562</v>
      </c>
      <c r="E67" s="23"/>
      <c r="F67" s="165">
        <v>153208</v>
      </c>
    </row>
    <row r="68" spans="1:6" ht="30" customHeight="1">
      <c r="A68" s="356" t="s">
        <v>300</v>
      </c>
      <c r="B68" s="356"/>
      <c r="D68" s="165">
        <v>13589041084</v>
      </c>
      <c r="E68" s="23"/>
      <c r="F68" s="165">
        <v>48137178196</v>
      </c>
    </row>
    <row r="69" spans="1:6" ht="30" customHeight="1">
      <c r="A69" s="356" t="s">
        <v>301</v>
      </c>
      <c r="B69" s="356"/>
      <c r="D69" s="165">
        <v>27178082168</v>
      </c>
      <c r="E69" s="23"/>
      <c r="F69" s="165">
        <v>84164383488</v>
      </c>
    </row>
    <row r="70" spans="1:6" ht="30" customHeight="1">
      <c r="A70" s="356" t="s">
        <v>302</v>
      </c>
      <c r="B70" s="356"/>
      <c r="D70" s="165">
        <v>15763287650</v>
      </c>
      <c r="E70" s="23"/>
      <c r="F70" s="165">
        <v>48747316105</v>
      </c>
    </row>
    <row r="71" spans="1:6" ht="30" customHeight="1">
      <c r="A71" s="356" t="s">
        <v>303</v>
      </c>
      <c r="B71" s="356"/>
      <c r="D71" s="165">
        <v>714783554</v>
      </c>
      <c r="E71" s="23"/>
      <c r="F71" s="165">
        <v>2210061543</v>
      </c>
    </row>
    <row r="72" spans="1:6" ht="30" customHeight="1">
      <c r="A72" s="356" t="s">
        <v>304</v>
      </c>
      <c r="B72" s="356"/>
      <c r="D72" s="165">
        <v>13581755411</v>
      </c>
      <c r="E72" s="23"/>
      <c r="F72" s="165">
        <v>41082416045</v>
      </c>
    </row>
    <row r="73" spans="1:6" ht="30" customHeight="1">
      <c r="A73" s="356" t="s">
        <v>305</v>
      </c>
      <c r="B73" s="356"/>
      <c r="D73" s="165">
        <v>11397260264</v>
      </c>
      <c r="E73" s="23"/>
      <c r="F73" s="165">
        <v>39013698616</v>
      </c>
    </row>
    <row r="74" spans="1:6" ht="30" customHeight="1">
      <c r="A74" s="356" t="s">
        <v>306</v>
      </c>
      <c r="B74" s="356"/>
      <c r="D74" s="165">
        <v>7609863012</v>
      </c>
      <c r="E74" s="23"/>
      <c r="F74" s="165">
        <v>22970198921</v>
      </c>
    </row>
    <row r="75" spans="1:6" ht="30" customHeight="1">
      <c r="A75" s="356" t="s">
        <v>308</v>
      </c>
      <c r="B75" s="356"/>
      <c r="D75" s="165">
        <v>8370849307</v>
      </c>
      <c r="E75" s="23"/>
      <c r="F75" s="165">
        <v>17521690964</v>
      </c>
    </row>
    <row r="76" spans="1:6" ht="30" customHeight="1">
      <c r="A76" s="356" t="s">
        <v>309</v>
      </c>
      <c r="B76" s="356"/>
      <c r="D76" s="165">
        <v>5435616415</v>
      </c>
      <c r="E76" s="23"/>
      <c r="F76" s="165">
        <v>11209893353</v>
      </c>
    </row>
    <row r="77" spans="1:6" ht="30" customHeight="1">
      <c r="A77" s="356" t="s">
        <v>310</v>
      </c>
      <c r="B77" s="356"/>
      <c r="D77" s="165">
        <v>18147945198</v>
      </c>
      <c r="E77" s="23"/>
      <c r="F77" s="165">
        <v>38363508633</v>
      </c>
    </row>
    <row r="78" spans="1:6" ht="30" customHeight="1">
      <c r="A78" s="356" t="s">
        <v>316</v>
      </c>
      <c r="B78" s="356"/>
      <c r="D78" s="165">
        <v>2367123291</v>
      </c>
      <c r="E78" s="23"/>
      <c r="F78" s="165">
        <v>5391780818</v>
      </c>
    </row>
    <row r="79" spans="1:6" ht="30" customHeight="1">
      <c r="A79" s="356" t="s">
        <v>317</v>
      </c>
      <c r="B79" s="356"/>
      <c r="D79" s="165">
        <v>5435616438</v>
      </c>
      <c r="E79" s="23"/>
      <c r="F79" s="165">
        <v>9085806536</v>
      </c>
    </row>
    <row r="80" spans="1:6" ht="30" customHeight="1">
      <c r="A80" s="356" t="s">
        <v>318</v>
      </c>
      <c r="B80" s="356"/>
      <c r="D80" s="165">
        <v>5163835602</v>
      </c>
      <c r="E80" s="23"/>
      <c r="F80" s="165">
        <v>8631516201</v>
      </c>
    </row>
    <row r="81" spans="1:6" ht="30" customHeight="1">
      <c r="A81" s="356" t="s">
        <v>319</v>
      </c>
      <c r="B81" s="356"/>
      <c r="D81" s="165">
        <v>5435616415</v>
      </c>
      <c r="E81" s="23"/>
      <c r="F81" s="165">
        <v>9088354265</v>
      </c>
    </row>
    <row r="82" spans="1:6" ht="30" customHeight="1">
      <c r="A82" s="356" t="s">
        <v>320</v>
      </c>
      <c r="B82" s="356"/>
      <c r="D82" s="165">
        <v>1032767108</v>
      </c>
      <c r="E82" s="23"/>
      <c r="F82" s="165">
        <v>1692858280</v>
      </c>
    </row>
    <row r="83" spans="1:6" ht="30" customHeight="1">
      <c r="A83" s="356" t="s">
        <v>321</v>
      </c>
      <c r="B83" s="356"/>
      <c r="D83" s="165">
        <v>8618082167</v>
      </c>
      <c r="E83" s="23"/>
      <c r="F83" s="165">
        <v>13910523976</v>
      </c>
    </row>
    <row r="84" spans="1:6" ht="30" customHeight="1">
      <c r="A84" s="356" t="s">
        <v>322</v>
      </c>
      <c r="B84" s="356"/>
      <c r="D84" s="165">
        <v>3261369849</v>
      </c>
      <c r="E84" s="23"/>
      <c r="F84" s="165">
        <v>4713365352</v>
      </c>
    </row>
    <row r="85" spans="1:6" ht="30" customHeight="1">
      <c r="A85" s="356" t="s">
        <v>323</v>
      </c>
      <c r="B85" s="356"/>
      <c r="D85" s="165">
        <v>13589041084</v>
      </c>
      <c r="E85" s="23"/>
      <c r="F85" s="165">
        <v>19639022367</v>
      </c>
    </row>
    <row r="86" spans="1:6" ht="30" customHeight="1">
      <c r="A86" s="356" t="s">
        <v>324</v>
      </c>
      <c r="B86" s="356"/>
      <c r="D86" s="165">
        <v>23644931506</v>
      </c>
      <c r="E86" s="23"/>
      <c r="F86" s="165">
        <v>34323287670</v>
      </c>
    </row>
    <row r="87" spans="1:6" ht="30" customHeight="1">
      <c r="A87" s="356" t="s">
        <v>325</v>
      </c>
      <c r="B87" s="356"/>
      <c r="D87" s="165">
        <v>13589041084</v>
      </c>
      <c r="E87" s="23"/>
      <c r="F87" s="165">
        <v>19202437923</v>
      </c>
    </row>
    <row r="88" spans="1:6" ht="30" customHeight="1">
      <c r="A88" s="356" t="s">
        <v>326</v>
      </c>
      <c r="B88" s="356"/>
      <c r="D88" s="165">
        <v>641402710</v>
      </c>
      <c r="E88" s="23"/>
      <c r="F88" s="165">
        <v>906199332</v>
      </c>
    </row>
    <row r="89" spans="1:6" ht="30" customHeight="1">
      <c r="A89" s="356" t="s">
        <v>327</v>
      </c>
      <c r="B89" s="356"/>
      <c r="D89" s="165">
        <v>10871232861</v>
      </c>
      <c r="E89" s="23"/>
      <c r="F89" s="165">
        <v>13971531219</v>
      </c>
    </row>
    <row r="90" spans="1:6" ht="30" customHeight="1">
      <c r="A90" s="356" t="s">
        <v>328</v>
      </c>
      <c r="B90" s="356"/>
      <c r="D90" s="165">
        <v>7881643825</v>
      </c>
      <c r="E90" s="23"/>
      <c r="F90" s="165">
        <v>9627231988</v>
      </c>
    </row>
    <row r="91" spans="1:6" ht="30" customHeight="1">
      <c r="A91" s="356" t="s">
        <v>329</v>
      </c>
      <c r="B91" s="356"/>
      <c r="D91" s="165">
        <v>8153424638</v>
      </c>
      <c r="E91" s="23"/>
      <c r="F91" s="165">
        <v>9956580156</v>
      </c>
    </row>
    <row r="92" spans="1:6" ht="30" customHeight="1">
      <c r="A92" s="356" t="s">
        <v>330</v>
      </c>
      <c r="B92" s="356"/>
      <c r="D92" s="165">
        <v>2717808192</v>
      </c>
      <c r="E92" s="23"/>
      <c r="F92" s="165">
        <v>3147530620</v>
      </c>
    </row>
    <row r="93" spans="1:6" ht="30" customHeight="1">
      <c r="A93" s="356" t="s">
        <v>331</v>
      </c>
      <c r="B93" s="356"/>
      <c r="D93" s="165">
        <v>5435616415</v>
      </c>
      <c r="E93" s="23"/>
      <c r="F93" s="165">
        <v>6294682709</v>
      </c>
    </row>
    <row r="94" spans="1:6" ht="30" customHeight="1">
      <c r="A94" s="356" t="s">
        <v>332</v>
      </c>
      <c r="B94" s="356"/>
      <c r="D94" s="165">
        <v>5816109578</v>
      </c>
      <c r="E94" s="23"/>
      <c r="F94" s="165">
        <v>6733285190</v>
      </c>
    </row>
    <row r="95" spans="1:6" ht="30" customHeight="1">
      <c r="A95" s="356" t="s">
        <v>333</v>
      </c>
      <c r="B95" s="356"/>
      <c r="D95" s="165">
        <v>5424259454</v>
      </c>
      <c r="E95" s="23"/>
      <c r="F95" s="165">
        <v>6281432921</v>
      </c>
    </row>
    <row r="96" spans="1:6" ht="30" customHeight="1">
      <c r="A96" s="356" t="s">
        <v>334</v>
      </c>
      <c r="B96" s="356"/>
      <c r="D96" s="165">
        <v>11414794518</v>
      </c>
      <c r="E96" s="23"/>
      <c r="F96" s="165">
        <v>12151232874</v>
      </c>
    </row>
    <row r="97" spans="1:6" ht="30" customHeight="1">
      <c r="A97" s="356" t="s">
        <v>335</v>
      </c>
      <c r="B97" s="356"/>
      <c r="D97" s="165">
        <v>19024657530</v>
      </c>
      <c r="E97" s="23"/>
      <c r="F97" s="165">
        <v>19638356160</v>
      </c>
    </row>
    <row r="98" spans="1:6" ht="30" customHeight="1">
      <c r="A98" s="356" t="s">
        <v>336</v>
      </c>
      <c r="B98" s="356"/>
      <c r="D98" s="165">
        <v>10871232861</v>
      </c>
      <c r="E98" s="23"/>
      <c r="F98" s="165">
        <v>11221917792</v>
      </c>
    </row>
    <row r="99" spans="1:6" ht="30" customHeight="1">
      <c r="A99" s="356" t="s">
        <v>337</v>
      </c>
      <c r="B99" s="356"/>
      <c r="D99" s="165">
        <v>10871232861</v>
      </c>
      <c r="E99" s="23"/>
      <c r="F99" s="165">
        <v>11221917792</v>
      </c>
    </row>
    <row r="100" spans="1:6" ht="30" customHeight="1">
      <c r="A100" s="356" t="s">
        <v>338</v>
      </c>
      <c r="B100" s="356"/>
      <c r="D100" s="165">
        <v>516383554</v>
      </c>
      <c r="E100" s="23"/>
      <c r="F100" s="165">
        <v>532614200</v>
      </c>
    </row>
    <row r="101" spans="1:6" ht="30" customHeight="1">
      <c r="A101" s="356" t="s">
        <v>339</v>
      </c>
      <c r="B101" s="356"/>
      <c r="D101" s="165">
        <v>9512328765</v>
      </c>
      <c r="E101" s="23"/>
      <c r="F101" s="165">
        <v>9512328765</v>
      </c>
    </row>
    <row r="102" spans="1:6" ht="30" customHeight="1">
      <c r="A102" s="356" t="s">
        <v>340</v>
      </c>
      <c r="B102" s="356"/>
      <c r="D102" s="165">
        <v>26753424638</v>
      </c>
      <c r="E102" s="23"/>
      <c r="F102" s="165">
        <v>26753424638</v>
      </c>
    </row>
    <row r="103" spans="1:6" ht="30" customHeight="1">
      <c r="A103" s="356" t="s">
        <v>341</v>
      </c>
      <c r="B103" s="356"/>
      <c r="D103" s="165">
        <v>9512328765</v>
      </c>
      <c r="E103" s="23"/>
      <c r="F103" s="165">
        <v>9512328765</v>
      </c>
    </row>
    <row r="104" spans="1:6" ht="30" customHeight="1">
      <c r="A104" s="356" t="s">
        <v>366</v>
      </c>
      <c r="B104" s="356"/>
      <c r="D104" s="165">
        <v>45346456800</v>
      </c>
      <c r="E104" s="23"/>
      <c r="F104" s="165">
        <v>45346456800</v>
      </c>
    </row>
    <row r="105" spans="1:6" ht="30" customHeight="1">
      <c r="A105" s="356" t="s">
        <v>367</v>
      </c>
      <c r="B105" s="356"/>
      <c r="D105" s="165">
        <v>4133260581</v>
      </c>
      <c r="E105" s="23"/>
      <c r="F105" s="165">
        <v>4133260581</v>
      </c>
    </row>
    <row r="106" spans="1:6" ht="30" customHeight="1">
      <c r="A106" s="356" t="s">
        <v>371</v>
      </c>
      <c r="B106" s="356"/>
      <c r="D106" s="165">
        <v>3928936074</v>
      </c>
      <c r="E106" s="23"/>
      <c r="F106" s="165">
        <v>3928936074</v>
      </c>
    </row>
    <row r="107" spans="1:6" ht="30" customHeight="1">
      <c r="A107" s="356" t="s">
        <v>372</v>
      </c>
      <c r="B107" s="356"/>
      <c r="D107" s="165">
        <v>13827529923</v>
      </c>
      <c r="E107" s="23"/>
      <c r="F107" s="165">
        <v>13827529923</v>
      </c>
    </row>
    <row r="108" spans="1:6" ht="30" customHeight="1">
      <c r="A108" s="356" t="s">
        <v>373</v>
      </c>
      <c r="B108" s="356"/>
      <c r="D108" s="165">
        <v>3886661667</v>
      </c>
      <c r="E108" s="23"/>
      <c r="F108" s="165">
        <v>3886661667</v>
      </c>
    </row>
    <row r="109" spans="1:6" ht="30" customHeight="1">
      <c r="A109" s="356" t="s">
        <v>375</v>
      </c>
      <c r="B109" s="356"/>
      <c r="D109" s="165">
        <v>3056727354</v>
      </c>
      <c r="E109" s="23"/>
      <c r="F109" s="165">
        <v>3056727354</v>
      </c>
    </row>
    <row r="110" spans="1:6" ht="30" customHeight="1">
      <c r="A110" s="356" t="s">
        <v>376</v>
      </c>
      <c r="B110" s="356"/>
      <c r="D110" s="165">
        <v>8608630144</v>
      </c>
      <c r="E110" s="23"/>
      <c r="F110" s="165">
        <v>8608630144</v>
      </c>
    </row>
    <row r="111" spans="1:6" ht="30" customHeight="1">
      <c r="A111" s="356" t="s">
        <v>377</v>
      </c>
      <c r="B111" s="356"/>
      <c r="D111" s="165">
        <v>4304315072</v>
      </c>
      <c r="E111" s="23"/>
      <c r="F111" s="165">
        <v>4304315072</v>
      </c>
    </row>
    <row r="112" spans="1:6" ht="30" customHeight="1">
      <c r="A112" s="356" t="s">
        <v>378</v>
      </c>
      <c r="B112" s="356"/>
      <c r="D112" s="165">
        <v>4304315072</v>
      </c>
      <c r="E112" s="23"/>
      <c r="F112" s="165">
        <v>4304315072</v>
      </c>
    </row>
    <row r="113" spans="1:6" ht="30" customHeight="1">
      <c r="A113" s="356" t="s">
        <v>379</v>
      </c>
      <c r="B113" s="356"/>
      <c r="D113" s="165">
        <v>8608630144</v>
      </c>
      <c r="E113" s="23"/>
      <c r="F113" s="165">
        <v>8608630144</v>
      </c>
    </row>
    <row r="114" spans="1:6" ht="30" customHeight="1">
      <c r="A114" s="356" t="s">
        <v>380</v>
      </c>
      <c r="B114" s="356"/>
      <c r="D114" s="165">
        <v>10760787680</v>
      </c>
      <c r="E114" s="23"/>
      <c r="F114" s="165">
        <v>10760787680</v>
      </c>
    </row>
    <row r="115" spans="1:6" ht="30" customHeight="1">
      <c r="A115" s="356" t="s">
        <v>381</v>
      </c>
      <c r="B115" s="356"/>
      <c r="D115" s="165">
        <v>4304315072</v>
      </c>
      <c r="E115" s="23"/>
      <c r="F115" s="165">
        <v>4304315072</v>
      </c>
    </row>
    <row r="116" spans="1:6" ht="30" customHeight="1">
      <c r="A116" s="356" t="s">
        <v>382</v>
      </c>
      <c r="B116" s="356"/>
      <c r="D116" s="165">
        <v>3093780205</v>
      </c>
      <c r="E116" s="23"/>
      <c r="F116" s="165">
        <v>3093780205</v>
      </c>
    </row>
    <row r="117" spans="1:6" ht="30" customHeight="1" thickBot="1">
      <c r="A117" s="325" t="s">
        <v>12</v>
      </c>
      <c r="B117" s="325"/>
      <c r="C117" s="22"/>
      <c r="D117" s="170">
        <f>SUM(D7:D116)</f>
        <v>588178891532</v>
      </c>
      <c r="E117" s="25"/>
      <c r="F117" s="170">
        <f>SUM(F7:F116)</f>
        <v>1400249572375</v>
      </c>
    </row>
    <row r="118" spans="1:6" ht="30" customHeight="1" thickTop="1"/>
  </sheetData>
  <mergeCells count="116">
    <mergeCell ref="A116:B116"/>
    <mergeCell ref="A111:B111"/>
    <mergeCell ref="A112:B112"/>
    <mergeCell ref="A113:B113"/>
    <mergeCell ref="A114:B114"/>
    <mergeCell ref="A115:B115"/>
    <mergeCell ref="A106:B106"/>
    <mergeCell ref="A107:B107"/>
    <mergeCell ref="A108:B108"/>
    <mergeCell ref="A109:B109"/>
    <mergeCell ref="A110:B110"/>
    <mergeCell ref="A101:B101"/>
    <mergeCell ref="A102:B102"/>
    <mergeCell ref="A103:B103"/>
    <mergeCell ref="A104:B104"/>
    <mergeCell ref="A105:B105"/>
    <mergeCell ref="A98:B98"/>
    <mergeCell ref="A99:B99"/>
    <mergeCell ref="A100:B100"/>
    <mergeCell ref="A93:B93"/>
    <mergeCell ref="A94:B94"/>
    <mergeCell ref="A95:B95"/>
    <mergeCell ref="A96:B96"/>
    <mergeCell ref="A97:B97"/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64:B64"/>
    <mergeCell ref="A65:B65"/>
    <mergeCell ref="A66:B66"/>
    <mergeCell ref="A68:B68"/>
    <mergeCell ref="A69:B69"/>
    <mergeCell ref="A70:B70"/>
    <mergeCell ref="A67:B67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50:B50"/>
    <mergeCell ref="A51:B51"/>
    <mergeCell ref="A52:B52"/>
    <mergeCell ref="A53:B53"/>
    <mergeCell ref="A27:B27"/>
    <mergeCell ref="A28:B28"/>
    <mergeCell ref="A29:B29"/>
    <mergeCell ref="A30:B30"/>
    <mergeCell ref="A31:B31"/>
    <mergeCell ref="A32:B32"/>
    <mergeCell ref="A33:B33"/>
    <mergeCell ref="A49:B49"/>
    <mergeCell ref="A45:B45"/>
    <mergeCell ref="A47:B47"/>
    <mergeCell ref="A48:B48"/>
    <mergeCell ref="A46:B46"/>
    <mergeCell ref="A41:B41"/>
    <mergeCell ref="A42:B42"/>
    <mergeCell ref="A43:B43"/>
    <mergeCell ref="A44:B44"/>
    <mergeCell ref="A14:B14"/>
    <mergeCell ref="A117:B117"/>
    <mergeCell ref="A16:B16"/>
    <mergeCell ref="A17:B17"/>
    <mergeCell ref="A34:B34"/>
    <mergeCell ref="A35:B35"/>
    <mergeCell ref="A36:B36"/>
    <mergeCell ref="A38:B38"/>
    <mergeCell ref="A18:B18"/>
    <mergeCell ref="A23:B23"/>
    <mergeCell ref="A19:B19"/>
    <mergeCell ref="A20:B20"/>
    <mergeCell ref="A21:B21"/>
    <mergeCell ref="A22:B22"/>
    <mergeCell ref="A39:B39"/>
    <mergeCell ref="A40:B40"/>
    <mergeCell ref="A75:B75"/>
    <mergeCell ref="A76:B76"/>
    <mergeCell ref="A77:B77"/>
    <mergeCell ref="A15:B15"/>
    <mergeCell ref="A37:B37"/>
    <mergeCell ref="A24:B24"/>
    <mergeCell ref="A25:B25"/>
    <mergeCell ref="A26:B26"/>
    <mergeCell ref="A11:B11"/>
    <mergeCell ref="A12:B12"/>
    <mergeCell ref="A13:B13"/>
    <mergeCell ref="A1:F1"/>
    <mergeCell ref="A2:F2"/>
    <mergeCell ref="A3:F3"/>
    <mergeCell ref="A7:B7"/>
    <mergeCell ref="A8:B8"/>
    <mergeCell ref="A4:F4"/>
    <mergeCell ref="A6:B6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H11"/>
  <sheetViews>
    <sheetView rightToLeft="1" view="pageBreakPreview" zoomScaleNormal="100" zoomScaleSheetLayoutView="100" workbookViewId="0">
      <selection activeCell="H1" sqref="H1"/>
    </sheetView>
  </sheetViews>
  <sheetFormatPr defaultColWidth="9.140625"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8" ht="30" customHeight="1">
      <c r="A1" s="325" t="s">
        <v>0</v>
      </c>
      <c r="B1" s="325"/>
      <c r="C1" s="325"/>
      <c r="D1" s="325"/>
      <c r="E1" s="325"/>
      <c r="F1" s="325"/>
    </row>
    <row r="2" spans="1:8" ht="30" customHeight="1">
      <c r="A2" s="325" t="s">
        <v>64</v>
      </c>
      <c r="B2" s="325"/>
      <c r="C2" s="325"/>
      <c r="D2" s="325"/>
      <c r="E2" s="325"/>
      <c r="F2" s="325"/>
    </row>
    <row r="3" spans="1:8" ht="30" customHeight="1">
      <c r="A3" s="325" t="s">
        <v>342</v>
      </c>
      <c r="B3" s="325"/>
      <c r="C3" s="325"/>
      <c r="D3" s="325"/>
      <c r="E3" s="325"/>
      <c r="F3" s="325"/>
    </row>
    <row r="4" spans="1:8" s="13" customFormat="1" ht="30" customHeight="1">
      <c r="A4" s="326" t="s">
        <v>130</v>
      </c>
      <c r="B4" s="326"/>
      <c r="C4" s="326"/>
      <c r="D4" s="326"/>
      <c r="E4" s="326"/>
      <c r="F4" s="326"/>
    </row>
    <row r="5" spans="1:8" ht="30" customHeight="1">
      <c r="D5" s="60" t="s">
        <v>75</v>
      </c>
      <c r="F5" s="82" t="str">
        <f>'درآمد سرمایه گذاری در سهام'!$M$5</f>
        <v>از ابتدای سال مالی تا پایان ماه</v>
      </c>
    </row>
    <row r="6" spans="1:8" ht="30" customHeight="1">
      <c r="A6" s="327" t="s">
        <v>74</v>
      </c>
      <c r="B6" s="327"/>
      <c r="D6" s="80" t="s">
        <v>55</v>
      </c>
      <c r="F6" s="80" t="s">
        <v>55</v>
      </c>
    </row>
    <row r="7" spans="1:8" ht="30" customHeight="1">
      <c r="A7" s="361" t="s">
        <v>74</v>
      </c>
      <c r="B7" s="361"/>
      <c r="D7" s="42">
        <v>0</v>
      </c>
      <c r="E7" s="77"/>
      <c r="F7" s="42">
        <v>594</v>
      </c>
    </row>
    <row r="8" spans="1:8" ht="30" customHeight="1">
      <c r="A8" s="360" t="s">
        <v>91</v>
      </c>
      <c r="B8" s="360"/>
      <c r="D8" s="42">
        <v>0</v>
      </c>
      <c r="E8" s="77"/>
      <c r="F8" s="42">
        <v>1029211264</v>
      </c>
    </row>
    <row r="9" spans="1:8" ht="30" customHeight="1">
      <c r="A9" s="360" t="s">
        <v>92</v>
      </c>
      <c r="B9" s="360"/>
      <c r="D9" s="83">
        <v>353350287</v>
      </c>
      <c r="E9" s="77"/>
      <c r="F9" s="42">
        <v>742223133</v>
      </c>
      <c r="H9" s="98"/>
    </row>
    <row r="10" spans="1:8" ht="30" customHeight="1" thickBot="1">
      <c r="A10" s="325" t="s">
        <v>12</v>
      </c>
      <c r="B10" s="325"/>
      <c r="D10" s="90">
        <f>SUM(D7:D9)</f>
        <v>353350287</v>
      </c>
      <c r="E10" s="91"/>
      <c r="F10" s="90">
        <f>SUM(F7:F9)</f>
        <v>1771434991</v>
      </c>
      <c r="H10" s="98"/>
    </row>
    <row r="11" spans="1:8" ht="30" customHeight="1" thickTop="1">
      <c r="H11" s="9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ColWidth="9.140625"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26" ht="30" customHeight="1">
      <c r="A2" s="325" t="s">
        <v>64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26" ht="30" customHeight="1">
      <c r="A3" s="325" t="s">
        <v>342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26" s="13" customFormat="1" ht="30" customHeight="1">
      <c r="A4" s="326" t="s">
        <v>77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U4" s="38"/>
      <c r="V4" s="38"/>
      <c r="W4" s="38"/>
      <c r="X4" s="38"/>
      <c r="Y4" s="38"/>
      <c r="Z4" s="38"/>
    </row>
    <row r="5" spans="1:26" ht="19.5" customHeight="1">
      <c r="A5" s="327" t="s">
        <v>13</v>
      </c>
      <c r="C5" s="327" t="s">
        <v>93</v>
      </c>
      <c r="D5" s="327"/>
      <c r="E5" s="327"/>
      <c r="F5" s="327"/>
      <c r="G5" s="327"/>
      <c r="I5" s="327" t="s">
        <v>75</v>
      </c>
      <c r="J5" s="327"/>
      <c r="K5" s="327"/>
      <c r="L5" s="327"/>
      <c r="M5" s="327"/>
      <c r="O5" s="327" t="str">
        <f>'درآمد سرمایه گذاری در سهام'!$M$5</f>
        <v>از ابتدای سال مالی تا پایان ماه</v>
      </c>
      <c r="P5" s="327"/>
      <c r="Q5" s="327"/>
      <c r="R5" s="327"/>
      <c r="S5" s="327"/>
      <c r="U5" s="39"/>
      <c r="V5" s="39"/>
      <c r="W5" s="40"/>
      <c r="X5" s="39"/>
      <c r="Y5" s="40"/>
      <c r="Z5" s="39"/>
    </row>
    <row r="6" spans="1:26" ht="38.25" customHeight="1">
      <c r="A6" s="327"/>
      <c r="C6" s="6" t="s">
        <v>94</v>
      </c>
      <c r="D6" s="26"/>
      <c r="E6" s="6" t="s">
        <v>95</v>
      </c>
      <c r="F6" s="26"/>
      <c r="G6" s="6" t="s">
        <v>96</v>
      </c>
      <c r="I6" s="6" t="s">
        <v>97</v>
      </c>
      <c r="J6" s="26"/>
      <c r="K6" s="6" t="s">
        <v>98</v>
      </c>
      <c r="L6" s="26"/>
      <c r="M6" s="6" t="s">
        <v>99</v>
      </c>
      <c r="O6" s="6" t="s">
        <v>97</v>
      </c>
      <c r="P6" s="26"/>
      <c r="Q6" s="6" t="s">
        <v>98</v>
      </c>
      <c r="R6" s="26"/>
      <c r="S6" s="6" t="s">
        <v>99</v>
      </c>
      <c r="U6" s="39"/>
      <c r="V6" s="39"/>
      <c r="W6" s="40"/>
      <c r="X6" s="39"/>
      <c r="Y6" s="40"/>
      <c r="Z6" s="39"/>
    </row>
    <row r="7" spans="1:26" ht="30" customHeight="1">
      <c r="A7" s="3" t="s">
        <v>247</v>
      </c>
      <c r="C7" s="159" t="s">
        <v>383</v>
      </c>
      <c r="D7" s="14"/>
      <c r="E7" s="159">
        <v>1475169</v>
      </c>
      <c r="F7" s="14"/>
      <c r="G7" s="159">
        <v>271</v>
      </c>
      <c r="H7" s="14"/>
      <c r="I7" s="166">
        <f>E7*G7</f>
        <v>399770799</v>
      </c>
      <c r="J7" s="14"/>
      <c r="K7" s="210">
        <v>-52970225</v>
      </c>
      <c r="L7" s="14"/>
      <c r="M7" s="166">
        <f>I7+K7</f>
        <v>346800574</v>
      </c>
      <c r="N7" s="14"/>
      <c r="O7" s="166">
        <v>399770799</v>
      </c>
      <c r="P7" s="164"/>
      <c r="Q7" s="210">
        <v>-52970225</v>
      </c>
      <c r="R7" s="164"/>
      <c r="S7" s="166">
        <f>O7+Q7</f>
        <v>346800574</v>
      </c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61"/>
      <c r="H8" s="25"/>
      <c r="I8" s="162">
        <f>SUM(I7:I7)</f>
        <v>399770799</v>
      </c>
      <c r="J8" s="25"/>
      <c r="K8" s="184">
        <f>SUM(K7:K7)</f>
        <v>-52970225</v>
      </c>
      <c r="L8" s="25"/>
      <c r="M8" s="162">
        <f>SUM(M7:M7)</f>
        <v>346800574</v>
      </c>
      <c r="N8" s="25"/>
      <c r="O8" s="162">
        <f>SUM(O7:O7)</f>
        <v>399770799</v>
      </c>
      <c r="P8" s="25"/>
      <c r="Q8" s="184">
        <f>SUM(Q7:Q7)</f>
        <v>-52970225</v>
      </c>
      <c r="R8" s="25"/>
      <c r="S8" s="162">
        <f>SUM(S7:S7)</f>
        <v>346800574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30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29.5703125" style="12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8.5703125" style="12" bestFit="1" customWidth="1"/>
    <col min="8" max="8" width="0.42578125" style="12" customWidth="1"/>
    <col min="9" max="9" width="10.85546875" style="12" customWidth="1"/>
    <col min="10" max="10" width="0.42578125" style="12" customWidth="1"/>
    <col min="11" max="11" width="18.5703125" style="12" bestFit="1" customWidth="1"/>
    <col min="12" max="12" width="0.42578125" style="12" customWidth="1"/>
    <col min="13" max="13" width="19.85546875" style="12" bestFit="1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19.85546875" style="12" bestFit="1" customWidth="1"/>
    <col min="18" max="18" width="0.28515625" style="12" customWidth="1"/>
    <col min="19" max="19" width="21.42578125" style="12" bestFit="1" customWidth="1"/>
    <col min="20" max="20" width="43.42578125" style="125" customWidth="1"/>
    <col min="21" max="21" width="13.5703125" style="125" bestFit="1" customWidth="1"/>
    <col min="22" max="16384" width="9.140625" style="12"/>
  </cols>
  <sheetData>
    <row r="1" spans="1:21" ht="30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T1" s="122"/>
      <c r="U1" s="122"/>
    </row>
    <row r="2" spans="1:21" ht="30" customHeight="1">
      <c r="A2" s="325" t="s">
        <v>64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T2" s="123"/>
      <c r="U2" s="123"/>
    </row>
    <row r="3" spans="1:21" ht="30" customHeight="1">
      <c r="A3" s="325" t="s">
        <v>342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T3" s="67"/>
      <c r="U3" s="67"/>
    </row>
    <row r="4" spans="1:21" s="13" customFormat="1" ht="30" customHeight="1">
      <c r="A4" s="326" t="s">
        <v>100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T4" s="67"/>
      <c r="U4" s="67"/>
    </row>
    <row r="5" spans="1:21" ht="25.5" customHeight="1">
      <c r="A5" s="327" t="s">
        <v>65</v>
      </c>
      <c r="C5" s="349" t="s">
        <v>75</v>
      </c>
      <c r="D5" s="349"/>
      <c r="E5" s="349"/>
      <c r="F5" s="349"/>
      <c r="G5" s="349"/>
      <c r="H5" s="349"/>
      <c r="I5" s="349"/>
      <c r="J5" s="349"/>
      <c r="K5" s="349"/>
      <c r="M5" s="327" t="str">
        <f>'درآمد سرمایه گذاری در سهام'!$M$5</f>
        <v>از ابتدای سال مالی تا پایان ماه</v>
      </c>
      <c r="N5" s="327"/>
      <c r="O5" s="327"/>
      <c r="P5" s="327"/>
      <c r="Q5" s="327"/>
      <c r="T5" s="67"/>
      <c r="U5" s="67"/>
    </row>
    <row r="6" spans="1:21" ht="38.25" customHeight="1">
      <c r="A6" s="327"/>
      <c r="C6" s="382" t="s">
        <v>33</v>
      </c>
      <c r="D6" s="383"/>
      <c r="E6" s="28" t="s">
        <v>101</v>
      </c>
      <c r="G6" s="28" t="s">
        <v>102</v>
      </c>
      <c r="I6" s="28" t="s">
        <v>98</v>
      </c>
      <c r="K6" s="28" t="s">
        <v>103</v>
      </c>
      <c r="M6" s="6" t="s">
        <v>102</v>
      </c>
      <c r="N6" s="26"/>
      <c r="O6" s="6" t="s">
        <v>98</v>
      </c>
      <c r="P6" s="26"/>
      <c r="Q6" s="6" t="s">
        <v>103</v>
      </c>
      <c r="T6" s="67"/>
      <c r="U6" s="67"/>
    </row>
    <row r="7" spans="1:21" ht="27.95" customHeight="1">
      <c r="A7" s="4" t="s">
        <v>288</v>
      </c>
      <c r="C7" s="41" t="s">
        <v>292</v>
      </c>
      <c r="D7" s="23"/>
      <c r="E7" s="207">
        <v>23</v>
      </c>
      <c r="F7" s="32"/>
      <c r="G7" s="186">
        <v>204162859149</v>
      </c>
      <c r="H7" s="185"/>
      <c r="I7" s="186">
        <v>0</v>
      </c>
      <c r="J7" s="185"/>
      <c r="K7" s="186">
        <f t="shared" ref="K7:K27" si="0">G7</f>
        <v>204162859149</v>
      </c>
      <c r="L7" s="185"/>
      <c r="M7" s="186">
        <v>618478430621</v>
      </c>
      <c r="N7" s="185"/>
      <c r="O7" s="186">
        <v>0</v>
      </c>
      <c r="P7" s="185"/>
      <c r="Q7" s="186">
        <f t="shared" ref="Q7:Q8" si="1">M7</f>
        <v>618478430621</v>
      </c>
      <c r="T7" s="67"/>
      <c r="U7" s="124"/>
    </row>
    <row r="8" spans="1:21" ht="27.95" customHeight="1">
      <c r="A8" s="4" t="s">
        <v>289</v>
      </c>
      <c r="C8" s="41" t="s">
        <v>293</v>
      </c>
      <c r="D8" s="23"/>
      <c r="E8" s="207">
        <v>23</v>
      </c>
      <c r="F8" s="32"/>
      <c r="G8" s="210">
        <v>27648238533</v>
      </c>
      <c r="H8" s="185"/>
      <c r="I8" s="186">
        <v>0</v>
      </c>
      <c r="J8" s="185"/>
      <c r="K8" s="210">
        <f t="shared" si="0"/>
        <v>27648238533</v>
      </c>
      <c r="L8" s="185"/>
      <c r="M8" s="186">
        <v>296776470701</v>
      </c>
      <c r="N8" s="185"/>
      <c r="O8" s="186">
        <v>0</v>
      </c>
      <c r="P8" s="185"/>
      <c r="Q8" s="186">
        <f t="shared" si="1"/>
        <v>296776470701</v>
      </c>
      <c r="S8" s="310"/>
      <c r="T8" s="67"/>
      <c r="U8" s="124"/>
    </row>
    <row r="9" spans="1:21" ht="27.95" customHeight="1">
      <c r="A9" s="4" t="s">
        <v>135</v>
      </c>
      <c r="C9" s="41" t="s">
        <v>136</v>
      </c>
      <c r="D9" s="23"/>
      <c r="E9" s="305">
        <v>20.5</v>
      </c>
      <c r="F9" s="32"/>
      <c r="G9" s="186">
        <v>3390625000</v>
      </c>
      <c r="H9" s="185"/>
      <c r="I9" s="186">
        <v>0</v>
      </c>
      <c r="J9" s="185"/>
      <c r="K9" s="186">
        <f t="shared" si="0"/>
        <v>3390625000</v>
      </c>
      <c r="L9" s="185"/>
      <c r="M9" s="186">
        <v>13234375000</v>
      </c>
      <c r="N9" s="185"/>
      <c r="O9" s="186">
        <v>0</v>
      </c>
      <c r="P9" s="185"/>
      <c r="Q9" s="186">
        <f>M9</f>
        <v>13234375000</v>
      </c>
      <c r="T9" s="67"/>
      <c r="U9" s="67"/>
    </row>
    <row r="10" spans="1:21" ht="27.95" customHeight="1">
      <c r="A10" s="4" t="s">
        <v>133</v>
      </c>
      <c r="C10" s="41" t="s">
        <v>134</v>
      </c>
      <c r="D10" s="23"/>
      <c r="E10" s="207">
        <v>23</v>
      </c>
      <c r="F10" s="32"/>
      <c r="G10" s="186">
        <v>14290767006</v>
      </c>
      <c r="H10" s="185"/>
      <c r="I10" s="186">
        <v>0</v>
      </c>
      <c r="J10" s="185"/>
      <c r="K10" s="186">
        <f t="shared" si="0"/>
        <v>14290767006</v>
      </c>
      <c r="L10" s="185"/>
      <c r="M10" s="186">
        <v>76848497247</v>
      </c>
      <c r="N10" s="185"/>
      <c r="O10" s="186">
        <v>0</v>
      </c>
      <c r="P10" s="185"/>
      <c r="Q10" s="186">
        <f t="shared" ref="Q10:Q17" si="2">M10</f>
        <v>76848497247</v>
      </c>
      <c r="T10" s="67"/>
      <c r="U10" s="124"/>
    </row>
    <row r="11" spans="1:21" ht="27.95" customHeight="1">
      <c r="A11" s="4" t="s">
        <v>42</v>
      </c>
      <c r="C11" s="41" t="s">
        <v>44</v>
      </c>
      <c r="D11" s="23"/>
      <c r="E11" s="207">
        <v>23</v>
      </c>
      <c r="F11" s="32"/>
      <c r="G11" s="186">
        <v>5648917203</v>
      </c>
      <c r="H11" s="185"/>
      <c r="I11" s="186">
        <v>0</v>
      </c>
      <c r="J11" s="185"/>
      <c r="K11" s="186">
        <f t="shared" si="0"/>
        <v>5648917203</v>
      </c>
      <c r="L11" s="185"/>
      <c r="M11" s="186">
        <v>21927656133</v>
      </c>
      <c r="N11" s="185"/>
      <c r="O11" s="186">
        <v>0</v>
      </c>
      <c r="P11" s="185"/>
      <c r="Q11" s="186">
        <f t="shared" si="2"/>
        <v>21927656133</v>
      </c>
      <c r="T11" s="67"/>
      <c r="U11" s="124"/>
    </row>
    <row r="12" spans="1:21" ht="27.95" customHeight="1">
      <c r="A12" s="4" t="s">
        <v>39</v>
      </c>
      <c r="C12" s="41" t="s">
        <v>41</v>
      </c>
      <c r="D12" s="23"/>
      <c r="E12" s="207">
        <v>23</v>
      </c>
      <c r="F12" s="32"/>
      <c r="G12" s="186">
        <v>10483345961</v>
      </c>
      <c r="H12" s="185"/>
      <c r="I12" s="186">
        <v>0</v>
      </c>
      <c r="J12" s="185"/>
      <c r="K12" s="186">
        <f t="shared" si="0"/>
        <v>10483345961</v>
      </c>
      <c r="L12" s="185"/>
      <c r="M12" s="186">
        <v>42622273535</v>
      </c>
      <c r="N12" s="185"/>
      <c r="O12" s="186">
        <v>0</v>
      </c>
      <c r="P12" s="185"/>
      <c r="Q12" s="186">
        <f t="shared" si="2"/>
        <v>42622273535</v>
      </c>
      <c r="T12" s="67"/>
      <c r="U12" s="124"/>
    </row>
    <row r="13" spans="1:21" ht="27.95" customHeight="1">
      <c r="A13" s="4" t="s">
        <v>207</v>
      </c>
      <c r="C13" s="41" t="s">
        <v>202</v>
      </c>
      <c r="D13" s="23"/>
      <c r="E13" s="207">
        <v>23</v>
      </c>
      <c r="F13" s="32"/>
      <c r="G13" s="186">
        <v>28568807392</v>
      </c>
      <c r="H13" s="185"/>
      <c r="I13" s="186">
        <v>0</v>
      </c>
      <c r="J13" s="185"/>
      <c r="K13" s="186">
        <f t="shared" si="0"/>
        <v>28568807392</v>
      </c>
      <c r="L13" s="185"/>
      <c r="M13" s="186">
        <v>111510506272</v>
      </c>
      <c r="N13" s="185"/>
      <c r="O13" s="186">
        <v>0</v>
      </c>
      <c r="P13" s="185"/>
      <c r="Q13" s="186">
        <f>M13</f>
        <v>111510506272</v>
      </c>
      <c r="T13" s="67"/>
      <c r="U13" s="67"/>
    </row>
    <row r="14" spans="1:21" ht="27.95" customHeight="1">
      <c r="A14" s="4" t="s">
        <v>173</v>
      </c>
      <c r="C14" s="41" t="s">
        <v>175</v>
      </c>
      <c r="D14" s="23"/>
      <c r="E14" s="207">
        <v>23</v>
      </c>
      <c r="F14" s="32"/>
      <c r="G14" s="186">
        <v>9983915759</v>
      </c>
      <c r="H14" s="185"/>
      <c r="I14" s="186">
        <v>0</v>
      </c>
      <c r="J14" s="185"/>
      <c r="K14" s="186">
        <f t="shared" si="0"/>
        <v>9983915759</v>
      </c>
      <c r="L14" s="185"/>
      <c r="M14" s="186">
        <v>39637208129</v>
      </c>
      <c r="N14" s="185"/>
      <c r="O14" s="186">
        <v>0</v>
      </c>
      <c r="P14" s="185"/>
      <c r="Q14" s="186">
        <f>M14</f>
        <v>39637208129</v>
      </c>
      <c r="T14" s="67"/>
      <c r="U14" s="67"/>
    </row>
    <row r="15" spans="1:21" ht="27.95" customHeight="1">
      <c r="A15" s="4" t="s">
        <v>168</v>
      </c>
      <c r="C15" s="41" t="s">
        <v>170</v>
      </c>
      <c r="D15" s="23"/>
      <c r="E15" s="207">
        <v>23</v>
      </c>
      <c r="F15" s="32"/>
      <c r="G15" s="186">
        <v>11849377320</v>
      </c>
      <c r="H15" s="185"/>
      <c r="I15" s="186">
        <v>0</v>
      </c>
      <c r="J15" s="185"/>
      <c r="K15" s="186">
        <f t="shared" si="0"/>
        <v>11849377320</v>
      </c>
      <c r="L15" s="185"/>
      <c r="M15" s="186">
        <v>45855180000</v>
      </c>
      <c r="N15" s="185"/>
      <c r="O15" s="186">
        <v>0</v>
      </c>
      <c r="P15" s="185"/>
      <c r="Q15" s="186">
        <f t="shared" si="2"/>
        <v>45855180000</v>
      </c>
      <c r="T15" s="67"/>
      <c r="U15" s="67"/>
    </row>
    <row r="16" spans="1:21" ht="27.95" customHeight="1">
      <c r="A16" s="4" t="s">
        <v>250</v>
      </c>
      <c r="C16" s="41" t="s">
        <v>136</v>
      </c>
      <c r="D16" s="23"/>
      <c r="E16" s="305">
        <v>20.5</v>
      </c>
      <c r="F16" s="32"/>
      <c r="G16" s="186">
        <v>8725308600</v>
      </c>
      <c r="H16" s="185"/>
      <c r="I16" s="186">
        <v>0</v>
      </c>
      <c r="J16" s="185"/>
      <c r="K16" s="186">
        <f t="shared" si="0"/>
        <v>8725308600</v>
      </c>
      <c r="L16" s="185"/>
      <c r="M16" s="186">
        <v>33952176950</v>
      </c>
      <c r="N16" s="185"/>
      <c r="O16" s="186">
        <v>0</v>
      </c>
      <c r="P16" s="185"/>
      <c r="Q16" s="186">
        <f t="shared" si="2"/>
        <v>33952176950</v>
      </c>
      <c r="T16" s="67"/>
      <c r="U16" s="67"/>
    </row>
    <row r="17" spans="1:21" ht="27.95" customHeight="1">
      <c r="A17" s="4" t="s">
        <v>154</v>
      </c>
      <c r="C17" s="41" t="s">
        <v>155</v>
      </c>
      <c r="D17" s="23"/>
      <c r="E17" s="207">
        <v>23</v>
      </c>
      <c r="F17" s="32"/>
      <c r="G17" s="186">
        <v>18584231</v>
      </c>
      <c r="H17" s="185">
        <v>57478055953</v>
      </c>
      <c r="I17" s="186">
        <v>0</v>
      </c>
      <c r="J17" s="185"/>
      <c r="K17" s="186">
        <f t="shared" si="0"/>
        <v>18584231</v>
      </c>
      <c r="L17" s="185"/>
      <c r="M17" s="186">
        <v>12838644064</v>
      </c>
      <c r="N17" s="185"/>
      <c r="O17" s="186">
        <v>0</v>
      </c>
      <c r="P17" s="185"/>
      <c r="Q17" s="186">
        <f t="shared" si="2"/>
        <v>12838644064</v>
      </c>
      <c r="T17" s="67"/>
      <c r="U17" s="67"/>
    </row>
    <row r="18" spans="1:21" ht="27.95" customHeight="1">
      <c r="A18" s="4" t="s">
        <v>172</v>
      </c>
      <c r="C18" s="41" t="s">
        <v>176</v>
      </c>
      <c r="D18" s="23"/>
      <c r="E18" s="207">
        <v>23</v>
      </c>
      <c r="F18" s="32"/>
      <c r="G18" s="186">
        <v>0</v>
      </c>
      <c r="H18" s="185"/>
      <c r="I18" s="186">
        <v>0</v>
      </c>
      <c r="J18" s="185"/>
      <c r="K18" s="186">
        <f t="shared" si="0"/>
        <v>0</v>
      </c>
      <c r="L18" s="185"/>
      <c r="M18" s="186">
        <v>4036758902</v>
      </c>
      <c r="N18" s="185"/>
      <c r="O18" s="186">
        <v>0</v>
      </c>
      <c r="P18" s="185"/>
      <c r="Q18" s="186">
        <f>M18</f>
        <v>4036758902</v>
      </c>
      <c r="T18" s="67"/>
      <c r="U18" s="67"/>
    </row>
    <row r="19" spans="1:21" ht="27.95" customHeight="1">
      <c r="A19" s="4" t="s">
        <v>185</v>
      </c>
      <c r="C19" s="41" t="s">
        <v>188</v>
      </c>
      <c r="D19" s="23"/>
      <c r="E19" s="207">
        <v>23</v>
      </c>
      <c r="F19" s="32"/>
      <c r="G19" s="186">
        <v>2620784548</v>
      </c>
      <c r="H19" s="185"/>
      <c r="I19" s="186">
        <v>0</v>
      </c>
      <c r="J19" s="185"/>
      <c r="K19" s="186">
        <f t="shared" si="0"/>
        <v>2620784548</v>
      </c>
      <c r="L19" s="185"/>
      <c r="M19" s="186">
        <v>10194374021</v>
      </c>
      <c r="N19" s="185"/>
      <c r="O19" s="186">
        <v>0</v>
      </c>
      <c r="P19" s="185"/>
      <c r="Q19" s="186">
        <f t="shared" ref="Q19:Q27" si="3">M19</f>
        <v>10194374021</v>
      </c>
      <c r="T19" s="67"/>
      <c r="U19" s="67"/>
    </row>
    <row r="20" spans="1:21" ht="27.95" customHeight="1">
      <c r="A20" s="4" t="s">
        <v>184</v>
      </c>
      <c r="C20" s="41" t="s">
        <v>187</v>
      </c>
      <c r="D20" s="23"/>
      <c r="E20" s="207">
        <v>23</v>
      </c>
      <c r="F20" s="32"/>
      <c r="G20" s="186">
        <v>0</v>
      </c>
      <c r="H20" s="185"/>
      <c r="I20" s="186">
        <v>0</v>
      </c>
      <c r="J20" s="185"/>
      <c r="K20" s="186">
        <f t="shared" si="0"/>
        <v>0</v>
      </c>
      <c r="L20" s="185"/>
      <c r="M20" s="186">
        <v>4575826732</v>
      </c>
      <c r="N20" s="185"/>
      <c r="O20" s="186">
        <v>0</v>
      </c>
      <c r="P20" s="185"/>
      <c r="Q20" s="186">
        <f t="shared" si="3"/>
        <v>4575826732</v>
      </c>
      <c r="T20" s="67"/>
      <c r="U20" s="67"/>
    </row>
    <row r="21" spans="1:21" ht="27.95" customHeight="1">
      <c r="A21" s="4" t="s">
        <v>199</v>
      </c>
      <c r="C21" s="41" t="s">
        <v>200</v>
      </c>
      <c r="D21" s="23"/>
      <c r="E21" s="207">
        <v>23</v>
      </c>
      <c r="F21" s="32"/>
      <c r="G21" s="186">
        <v>2245070965</v>
      </c>
      <c r="H21" s="185"/>
      <c r="I21" s="186">
        <v>0</v>
      </c>
      <c r="J21" s="185"/>
      <c r="K21" s="186">
        <f t="shared" si="0"/>
        <v>2245070965</v>
      </c>
      <c r="L21" s="185"/>
      <c r="M21" s="186">
        <v>8732916682</v>
      </c>
      <c r="N21" s="185"/>
      <c r="O21" s="186">
        <v>0</v>
      </c>
      <c r="P21" s="185"/>
      <c r="Q21" s="186">
        <f t="shared" si="3"/>
        <v>8732916682</v>
      </c>
      <c r="T21" s="67"/>
      <c r="U21" s="67"/>
    </row>
    <row r="22" spans="1:21" ht="27.95" customHeight="1">
      <c r="A22" s="4" t="s">
        <v>211</v>
      </c>
      <c r="C22" s="41" t="s">
        <v>215</v>
      </c>
      <c r="D22" s="23"/>
      <c r="E22" s="207">
        <v>23</v>
      </c>
      <c r="F22" s="32"/>
      <c r="G22" s="186">
        <v>373937885</v>
      </c>
      <c r="H22" s="185"/>
      <c r="I22" s="186">
        <v>0</v>
      </c>
      <c r="J22" s="185"/>
      <c r="K22" s="186">
        <f t="shared" si="0"/>
        <v>373937885</v>
      </c>
      <c r="L22" s="185"/>
      <c r="M22" s="186">
        <v>1571045048</v>
      </c>
      <c r="N22" s="185"/>
      <c r="O22" s="186">
        <v>0</v>
      </c>
      <c r="P22" s="185"/>
      <c r="Q22" s="186">
        <f t="shared" si="3"/>
        <v>1571045048</v>
      </c>
      <c r="T22" s="67"/>
      <c r="U22" s="67"/>
    </row>
    <row r="23" spans="1:21" ht="27.95" customHeight="1">
      <c r="A23" s="4" t="s">
        <v>210</v>
      </c>
      <c r="C23" s="41" t="s">
        <v>213</v>
      </c>
      <c r="D23" s="23"/>
      <c r="E23" s="207">
        <v>23</v>
      </c>
      <c r="F23" s="32"/>
      <c r="G23" s="186">
        <v>4339176875</v>
      </c>
      <c r="H23" s="185"/>
      <c r="I23" s="186">
        <v>0</v>
      </c>
      <c r="J23" s="185"/>
      <c r="K23" s="186">
        <f t="shared" si="0"/>
        <v>4339176875</v>
      </c>
      <c r="L23" s="185"/>
      <c r="M23" s="186">
        <v>18742662880</v>
      </c>
      <c r="N23" s="185"/>
      <c r="O23" s="186">
        <v>0</v>
      </c>
      <c r="P23" s="185"/>
      <c r="Q23" s="186">
        <f t="shared" si="3"/>
        <v>18742662880</v>
      </c>
      <c r="T23" s="67"/>
      <c r="U23" s="67"/>
    </row>
    <row r="24" spans="1:21" ht="27.95" customHeight="1">
      <c r="A24" s="4" t="s">
        <v>224</v>
      </c>
      <c r="C24" s="41" t="s">
        <v>227</v>
      </c>
      <c r="D24" s="23"/>
      <c r="E24" s="207">
        <v>23</v>
      </c>
      <c r="F24" s="32"/>
      <c r="G24" s="186">
        <v>1895641355</v>
      </c>
      <c r="H24" s="185"/>
      <c r="I24" s="186">
        <v>0</v>
      </c>
      <c r="J24" s="185"/>
      <c r="K24" s="186">
        <f t="shared" si="0"/>
        <v>1895641355</v>
      </c>
      <c r="L24" s="185"/>
      <c r="M24" s="186">
        <v>7716276412</v>
      </c>
      <c r="N24" s="185"/>
      <c r="O24" s="186">
        <v>0</v>
      </c>
      <c r="P24" s="185"/>
      <c r="Q24" s="186">
        <f t="shared" si="3"/>
        <v>7716276412</v>
      </c>
      <c r="T24" s="67"/>
      <c r="U24" s="67"/>
    </row>
    <row r="25" spans="1:21" ht="27.95" customHeight="1">
      <c r="A25" s="4" t="s">
        <v>249</v>
      </c>
      <c r="C25" s="41" t="s">
        <v>253</v>
      </c>
      <c r="D25" s="23"/>
      <c r="E25" s="207">
        <v>23</v>
      </c>
      <c r="F25" s="32"/>
      <c r="G25" s="186">
        <v>5858017088</v>
      </c>
      <c r="H25" s="185"/>
      <c r="I25" s="186">
        <v>0</v>
      </c>
      <c r="J25" s="185"/>
      <c r="K25" s="186">
        <f t="shared" si="0"/>
        <v>5858017088</v>
      </c>
      <c r="L25" s="185"/>
      <c r="M25" s="186">
        <v>22104736920</v>
      </c>
      <c r="N25" s="185"/>
      <c r="O25" s="186">
        <v>0</v>
      </c>
      <c r="P25" s="185"/>
      <c r="Q25" s="186">
        <f t="shared" si="3"/>
        <v>22104736920</v>
      </c>
      <c r="T25" s="67"/>
      <c r="U25" s="67"/>
    </row>
    <row r="26" spans="1:21" ht="27.95" customHeight="1">
      <c r="A26" s="4" t="s">
        <v>277</v>
      </c>
      <c r="C26" s="41" t="s">
        <v>279</v>
      </c>
      <c r="D26" s="23"/>
      <c r="E26" s="207">
        <v>23</v>
      </c>
      <c r="F26" s="32"/>
      <c r="G26" s="186">
        <v>0</v>
      </c>
      <c r="H26" s="185"/>
      <c r="I26" s="186">
        <v>0</v>
      </c>
      <c r="J26" s="185"/>
      <c r="K26" s="186">
        <f t="shared" si="0"/>
        <v>0</v>
      </c>
      <c r="L26" s="185"/>
      <c r="M26" s="186">
        <v>10175321800</v>
      </c>
      <c r="N26" s="185"/>
      <c r="O26" s="186">
        <v>0</v>
      </c>
      <c r="P26" s="185"/>
      <c r="Q26" s="186">
        <f t="shared" si="3"/>
        <v>10175321800</v>
      </c>
      <c r="T26" s="67"/>
      <c r="U26" s="67"/>
    </row>
    <row r="27" spans="1:21" ht="27.95" customHeight="1">
      <c r="A27" s="4" t="s">
        <v>223</v>
      </c>
      <c r="C27" s="41" t="s">
        <v>225</v>
      </c>
      <c r="D27" s="23"/>
      <c r="E27" s="207">
        <v>23</v>
      </c>
      <c r="F27" s="32"/>
      <c r="G27" s="186">
        <v>0</v>
      </c>
      <c r="H27" s="185"/>
      <c r="I27" s="186">
        <v>0</v>
      </c>
      <c r="J27" s="185"/>
      <c r="K27" s="186">
        <f t="shared" si="0"/>
        <v>0</v>
      </c>
      <c r="L27" s="185"/>
      <c r="M27" s="186">
        <v>781567951</v>
      </c>
      <c r="N27" s="185"/>
      <c r="O27" s="186">
        <v>0</v>
      </c>
      <c r="P27" s="185"/>
      <c r="Q27" s="186">
        <f t="shared" si="3"/>
        <v>781567951</v>
      </c>
      <c r="T27" s="67"/>
      <c r="U27" s="67"/>
    </row>
    <row r="28" spans="1:21" s="22" customFormat="1" ht="27.95" customHeight="1" thickBot="1">
      <c r="A28" s="11" t="s">
        <v>12</v>
      </c>
      <c r="C28" s="27"/>
      <c r="E28" s="29"/>
      <c r="F28" s="33"/>
      <c r="G28" s="189">
        <f>SUM(G7:G27)</f>
        <v>342103374870</v>
      </c>
      <c r="H28" s="188"/>
      <c r="I28" s="187">
        <v>0</v>
      </c>
      <c r="J28" s="188"/>
      <c r="K28" s="189">
        <f>SUM(K7:K27)</f>
        <v>342103374870</v>
      </c>
      <c r="L28" s="188"/>
      <c r="M28" s="190">
        <f>SUM(M7:M27)</f>
        <v>1402312906000</v>
      </c>
      <c r="N28" s="188"/>
      <c r="O28" s="187">
        <v>0</v>
      </c>
      <c r="P28" s="188"/>
      <c r="Q28" s="189">
        <f>SUM(Q7:Q27)</f>
        <v>1402312906000</v>
      </c>
      <c r="T28" s="125"/>
      <c r="U28" s="125"/>
    </row>
    <row r="29" spans="1:21" ht="30" customHeight="1" thickTop="1">
      <c r="T29" s="284"/>
    </row>
    <row r="30" spans="1:21" ht="30" customHeight="1">
      <c r="T30" s="284"/>
    </row>
  </sheetData>
  <mergeCells count="8">
    <mergeCell ref="A1:Q1"/>
    <mergeCell ref="A2:Q2"/>
    <mergeCell ref="A3:Q3"/>
    <mergeCell ref="A5:A6"/>
    <mergeCell ref="M5:Q5"/>
    <mergeCell ref="C6:D6"/>
    <mergeCell ref="A4:Q4"/>
    <mergeCell ref="C5:K5"/>
  </mergeCells>
  <phoneticPr fontId="38" type="noConversion"/>
  <pageMargins left="0.39" right="0.39" top="0.39" bottom="0.39" header="0" footer="0"/>
  <pageSetup scale="8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86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37.140625" style="12" bestFit="1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19" customWidth="1"/>
    <col min="10" max="10" width="1.28515625" style="12" customWidth="1"/>
    <col min="11" max="11" width="13.140625" style="12" bestFit="1" customWidth="1"/>
    <col min="12" max="12" width="1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" style="54" customWidth="1"/>
    <col min="17" max="17" width="20.28515625" style="215" customWidth="1"/>
    <col min="18" max="18" width="0.28515625" style="54" customWidth="1"/>
    <col min="19" max="19" width="20.140625" style="303" bestFit="1" customWidth="1"/>
    <col min="20" max="20" width="18.7109375" style="12" bestFit="1" customWidth="1"/>
    <col min="21" max="21" width="9.140625" style="12"/>
    <col min="22" max="22" width="26.7109375" style="12" customWidth="1"/>
    <col min="23" max="16384" width="9.140625" style="12"/>
  </cols>
  <sheetData>
    <row r="1" spans="1:21" ht="30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</row>
    <row r="2" spans="1:21" ht="30" customHeight="1">
      <c r="A2" s="325" t="s">
        <v>64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</row>
    <row r="3" spans="1:21" ht="30" customHeight="1">
      <c r="A3" s="325" t="s">
        <v>342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</row>
    <row r="4" spans="1:21" s="13" customFormat="1" ht="30" customHeight="1">
      <c r="A4" s="326" t="s">
        <v>109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87"/>
      <c r="S4" s="308"/>
    </row>
    <row r="5" spans="1:21" ht="32.25" customHeight="1">
      <c r="A5" s="327" t="s">
        <v>65</v>
      </c>
      <c r="C5" s="327" t="s">
        <v>75</v>
      </c>
      <c r="D5" s="327"/>
      <c r="E5" s="327"/>
      <c r="F5" s="327"/>
      <c r="G5" s="327"/>
      <c r="H5" s="327"/>
      <c r="I5" s="327"/>
      <c r="K5" s="325" t="str">
        <f>'درآمد سرمایه گذاری در سهام'!$M$5</f>
        <v>از ابتدای سال مالی تا پایان ماه</v>
      </c>
      <c r="L5" s="327"/>
      <c r="M5" s="325"/>
      <c r="N5" s="327"/>
      <c r="O5" s="327"/>
      <c r="P5" s="327"/>
      <c r="Q5" s="325"/>
    </row>
    <row r="6" spans="1:21" ht="38.25" customHeight="1">
      <c r="A6" s="327"/>
      <c r="C6" s="6" t="s">
        <v>6</v>
      </c>
      <c r="D6" s="26"/>
      <c r="E6" s="6" t="s">
        <v>8</v>
      </c>
      <c r="F6" s="26"/>
      <c r="G6" s="6" t="s">
        <v>107</v>
      </c>
      <c r="H6" s="26"/>
      <c r="I6" s="217" t="s">
        <v>110</v>
      </c>
      <c r="K6" s="295" t="s">
        <v>6</v>
      </c>
      <c r="L6" s="26"/>
      <c r="M6" s="295" t="s">
        <v>8</v>
      </c>
      <c r="N6" s="26"/>
      <c r="O6" s="61" t="s">
        <v>107</v>
      </c>
      <c r="P6" s="79"/>
      <c r="Q6" s="297" t="s">
        <v>110</v>
      </c>
      <c r="S6" s="310"/>
      <c r="T6" s="384"/>
      <c r="U6" s="384"/>
    </row>
    <row r="7" spans="1:21" s="54" customFormat="1" ht="30" customHeight="1">
      <c r="A7" s="319" t="s">
        <v>153</v>
      </c>
      <c r="B7" s="158"/>
      <c r="C7" s="166">
        <v>16362994</v>
      </c>
      <c r="D7" s="176"/>
      <c r="E7" s="166">
        <v>243329477591</v>
      </c>
      <c r="F7" s="176"/>
      <c r="G7" s="166">
        <v>233093477426</v>
      </c>
      <c r="H7" s="176"/>
      <c r="I7" s="320">
        <f>E7-G7</f>
        <v>10236000165</v>
      </c>
      <c r="J7" s="176"/>
      <c r="K7" s="165">
        <f>C7</f>
        <v>16362994</v>
      </c>
      <c r="L7" s="176"/>
      <c r="M7" s="165">
        <f>E7</f>
        <v>243329477591</v>
      </c>
      <c r="N7" s="176"/>
      <c r="O7" s="166">
        <v>265874798527</v>
      </c>
      <c r="P7" s="176"/>
      <c r="Q7" s="148">
        <f>M7-O7</f>
        <v>-22545320936</v>
      </c>
      <c r="S7" s="303"/>
    </row>
    <row r="8" spans="1:21" s="54" customFormat="1" ht="30" customHeight="1">
      <c r="A8" s="271" t="s">
        <v>150</v>
      </c>
      <c r="B8" s="158"/>
      <c r="C8" s="165">
        <v>4910608</v>
      </c>
      <c r="D8" s="176"/>
      <c r="E8" s="165">
        <v>92131592278</v>
      </c>
      <c r="F8" s="176"/>
      <c r="G8" s="165">
        <v>97741306351</v>
      </c>
      <c r="H8" s="176"/>
      <c r="I8" s="148">
        <f>E8-G8</f>
        <v>-5609714073</v>
      </c>
      <c r="J8" s="176"/>
      <c r="K8" s="165">
        <f t="shared" ref="K8:K53" si="0">C8</f>
        <v>4910608</v>
      </c>
      <c r="L8" s="176"/>
      <c r="M8" s="165">
        <f t="shared" ref="M8:M53" si="1">E8</f>
        <v>92131592278</v>
      </c>
      <c r="N8" s="176"/>
      <c r="O8" s="165">
        <v>111704350116</v>
      </c>
      <c r="P8" s="176"/>
      <c r="Q8" s="148">
        <f t="shared" ref="Q8:Q53" si="2">M8-O8</f>
        <v>-19572757838</v>
      </c>
      <c r="S8" s="303"/>
    </row>
    <row r="9" spans="1:21" s="54" customFormat="1" ht="30" customHeight="1">
      <c r="A9" s="271" t="s">
        <v>149</v>
      </c>
      <c r="B9" s="158"/>
      <c r="C9" s="165">
        <v>897237</v>
      </c>
      <c r="D9" s="176"/>
      <c r="E9" s="165">
        <v>20141400485</v>
      </c>
      <c r="F9" s="176"/>
      <c r="G9" s="165">
        <v>20177207419</v>
      </c>
      <c r="H9" s="176"/>
      <c r="I9" s="148">
        <f>E9-G9</f>
        <v>-35806934</v>
      </c>
      <c r="J9" s="176"/>
      <c r="K9" s="165">
        <f t="shared" si="0"/>
        <v>897237</v>
      </c>
      <c r="L9" s="176"/>
      <c r="M9" s="165">
        <f>E9</f>
        <v>20141400485</v>
      </c>
      <c r="N9" s="176"/>
      <c r="O9" s="165">
        <v>23339047500</v>
      </c>
      <c r="P9" s="176"/>
      <c r="Q9" s="148">
        <f t="shared" si="2"/>
        <v>-3197647015</v>
      </c>
      <c r="S9" s="303"/>
    </row>
    <row r="10" spans="1:21" s="54" customFormat="1" ht="30" customHeight="1">
      <c r="A10" s="271" t="s">
        <v>276</v>
      </c>
      <c r="B10" s="158"/>
      <c r="C10" s="165">
        <v>837499</v>
      </c>
      <c r="D10" s="176"/>
      <c r="E10" s="165">
        <v>3252632369</v>
      </c>
      <c r="F10" s="176"/>
      <c r="G10" s="165">
        <v>3278685007</v>
      </c>
      <c r="H10" s="176"/>
      <c r="I10" s="148">
        <f>E10-G10</f>
        <v>-26052638</v>
      </c>
      <c r="J10" s="176"/>
      <c r="K10" s="165">
        <v>837499</v>
      </c>
      <c r="L10" s="176"/>
      <c r="M10" s="165">
        <f>E10</f>
        <v>3252632369</v>
      </c>
      <c r="N10" s="176"/>
      <c r="O10" s="165">
        <v>3697230815</v>
      </c>
      <c r="P10" s="176"/>
      <c r="Q10" s="148">
        <f t="shared" si="2"/>
        <v>-444598446</v>
      </c>
      <c r="S10" s="303"/>
    </row>
    <row r="11" spans="1:21" s="54" customFormat="1" ht="30" customHeight="1">
      <c r="A11" s="271" t="s">
        <v>222</v>
      </c>
      <c r="B11" s="158"/>
      <c r="C11" s="165">
        <v>2284</v>
      </c>
      <c r="D11" s="176"/>
      <c r="E11" s="165">
        <v>17784006</v>
      </c>
      <c r="F11" s="176"/>
      <c r="G11" s="165">
        <v>17784006</v>
      </c>
      <c r="H11" s="176"/>
      <c r="I11" s="148">
        <f t="shared" ref="I11:I61" si="3">E11-G11</f>
        <v>0</v>
      </c>
      <c r="J11" s="176"/>
      <c r="K11" s="165">
        <f t="shared" si="0"/>
        <v>2284</v>
      </c>
      <c r="L11" s="176"/>
      <c r="M11" s="165">
        <f t="shared" si="1"/>
        <v>17784006</v>
      </c>
      <c r="N11" s="176"/>
      <c r="O11" s="165">
        <v>23116715</v>
      </c>
      <c r="P11" s="176"/>
      <c r="Q11" s="148">
        <f t="shared" si="2"/>
        <v>-5332709</v>
      </c>
      <c r="S11" s="303"/>
    </row>
    <row r="12" spans="1:21" s="54" customFormat="1" ht="30" customHeight="1">
      <c r="A12" s="271" t="s">
        <v>148</v>
      </c>
      <c r="B12" s="158"/>
      <c r="C12" s="165">
        <v>10000000</v>
      </c>
      <c r="D12" s="176"/>
      <c r="E12" s="165">
        <v>154184558000</v>
      </c>
      <c r="F12" s="176"/>
      <c r="G12" s="165">
        <v>163622800000</v>
      </c>
      <c r="H12" s="176"/>
      <c r="I12" s="148">
        <f t="shared" si="3"/>
        <v>-9438242000</v>
      </c>
      <c r="J12" s="176"/>
      <c r="K12" s="165">
        <f t="shared" si="0"/>
        <v>10000000</v>
      </c>
      <c r="L12" s="176"/>
      <c r="M12" s="165">
        <f t="shared" si="1"/>
        <v>154184558000</v>
      </c>
      <c r="N12" s="176"/>
      <c r="O12" s="165">
        <v>187474618500</v>
      </c>
      <c r="P12" s="176"/>
      <c r="Q12" s="148">
        <f t="shared" si="2"/>
        <v>-33290060500</v>
      </c>
      <c r="S12" s="303"/>
      <c r="T12" s="96"/>
    </row>
    <row r="13" spans="1:21" s="312" customFormat="1" ht="30" customHeight="1">
      <c r="A13" s="271" t="s">
        <v>164</v>
      </c>
      <c r="B13" s="158"/>
      <c r="C13" s="165">
        <v>56520</v>
      </c>
      <c r="D13" s="176"/>
      <c r="E13" s="165">
        <v>2028256209</v>
      </c>
      <c r="F13" s="176"/>
      <c r="G13" s="165">
        <v>2020353399</v>
      </c>
      <c r="H13" s="176"/>
      <c r="I13" s="148">
        <f t="shared" si="3"/>
        <v>7902810</v>
      </c>
      <c r="J13" s="176"/>
      <c r="K13" s="165">
        <f t="shared" si="0"/>
        <v>56520</v>
      </c>
      <c r="L13" s="176"/>
      <c r="M13" s="165">
        <f t="shared" si="1"/>
        <v>2028256209</v>
      </c>
      <c r="N13" s="176"/>
      <c r="O13" s="165">
        <v>1949171664</v>
      </c>
      <c r="P13" s="176"/>
      <c r="Q13" s="148">
        <f>M13-O13</f>
        <v>79084545</v>
      </c>
      <c r="S13" s="313"/>
    </row>
    <row r="14" spans="1:21" s="54" customFormat="1" ht="30" customHeight="1">
      <c r="A14" s="271" t="s">
        <v>165</v>
      </c>
      <c r="B14" s="158"/>
      <c r="C14" s="165">
        <v>1435332</v>
      </c>
      <c r="D14" s="176"/>
      <c r="E14" s="165">
        <v>22862370706</v>
      </c>
      <c r="F14" s="176"/>
      <c r="G14" s="165">
        <v>22912491782</v>
      </c>
      <c r="H14" s="176"/>
      <c r="I14" s="148">
        <f t="shared" si="3"/>
        <v>-50121076</v>
      </c>
      <c r="J14" s="176"/>
      <c r="K14" s="165">
        <f t="shared" si="0"/>
        <v>1435332</v>
      </c>
      <c r="L14" s="176"/>
      <c r="M14" s="165">
        <f t="shared" si="1"/>
        <v>22862370706</v>
      </c>
      <c r="N14" s="176"/>
      <c r="O14" s="165">
        <v>26263443705</v>
      </c>
      <c r="P14" s="176"/>
      <c r="Q14" s="148">
        <f t="shared" si="2"/>
        <v>-3401072999</v>
      </c>
      <c r="S14" s="303"/>
    </row>
    <row r="15" spans="1:21" s="54" customFormat="1" ht="30" customHeight="1">
      <c r="A15" s="271" t="s">
        <v>166</v>
      </c>
      <c r="B15" s="158"/>
      <c r="C15" s="165">
        <v>4000000</v>
      </c>
      <c r="D15" s="176"/>
      <c r="E15" s="165">
        <v>40426804000</v>
      </c>
      <c r="F15" s="176"/>
      <c r="G15" s="165">
        <v>42960962000</v>
      </c>
      <c r="H15" s="176"/>
      <c r="I15" s="148">
        <f t="shared" si="3"/>
        <v>-2534158000</v>
      </c>
      <c r="J15" s="176"/>
      <c r="K15" s="165">
        <f t="shared" si="0"/>
        <v>4000000</v>
      </c>
      <c r="L15" s="176"/>
      <c r="M15" s="165">
        <f>E15</f>
        <v>40426804000</v>
      </c>
      <c r="N15" s="176"/>
      <c r="O15" s="165">
        <v>52897110000</v>
      </c>
      <c r="P15" s="176"/>
      <c r="Q15" s="148">
        <f t="shared" si="2"/>
        <v>-12470306000</v>
      </c>
      <c r="S15" s="303"/>
    </row>
    <row r="16" spans="1:21" s="54" customFormat="1" ht="30" customHeight="1">
      <c r="A16" s="271" t="s">
        <v>151</v>
      </c>
      <c r="B16" s="158"/>
      <c r="C16" s="165">
        <v>1504778</v>
      </c>
      <c r="D16" s="176"/>
      <c r="E16" s="165">
        <v>33338245537</v>
      </c>
      <c r="F16" s="176"/>
      <c r="G16" s="165">
        <v>35310976089</v>
      </c>
      <c r="H16" s="176"/>
      <c r="I16" s="148">
        <f t="shared" si="3"/>
        <v>-1972730552</v>
      </c>
      <c r="J16" s="176"/>
      <c r="K16" s="165">
        <f t="shared" si="0"/>
        <v>1504778</v>
      </c>
      <c r="L16" s="176"/>
      <c r="M16" s="165">
        <f t="shared" si="1"/>
        <v>33338245537</v>
      </c>
      <c r="N16" s="176"/>
      <c r="O16" s="165">
        <v>42260572531</v>
      </c>
      <c r="P16" s="176"/>
      <c r="Q16" s="148">
        <f t="shared" si="2"/>
        <v>-8922326994</v>
      </c>
      <c r="S16" s="303"/>
    </row>
    <row r="17" spans="1:19" s="54" customFormat="1" ht="30" customHeight="1">
      <c r="A17" s="271" t="s">
        <v>216</v>
      </c>
      <c r="B17" s="158"/>
      <c r="C17" s="165">
        <v>11253794</v>
      </c>
      <c r="D17" s="176"/>
      <c r="E17" s="165">
        <v>685623935410</v>
      </c>
      <c r="F17" s="176"/>
      <c r="G17" s="165">
        <v>613270192239</v>
      </c>
      <c r="H17" s="176"/>
      <c r="I17" s="148">
        <f t="shared" si="3"/>
        <v>72353743171</v>
      </c>
      <c r="J17" s="176"/>
      <c r="K17" s="165">
        <f t="shared" si="0"/>
        <v>11253794</v>
      </c>
      <c r="L17" s="176"/>
      <c r="M17" s="165">
        <f t="shared" si="1"/>
        <v>685623935410</v>
      </c>
      <c r="N17" s="176"/>
      <c r="O17" s="165">
        <v>552898597618</v>
      </c>
      <c r="P17" s="176"/>
      <c r="Q17" s="148">
        <f t="shared" si="2"/>
        <v>132725337792</v>
      </c>
      <c r="S17" s="303"/>
    </row>
    <row r="18" spans="1:19" s="54" customFormat="1" ht="30" customHeight="1">
      <c r="A18" s="271" t="s">
        <v>218</v>
      </c>
      <c r="B18" s="158"/>
      <c r="C18" s="165">
        <v>1971289</v>
      </c>
      <c r="D18" s="176"/>
      <c r="E18" s="165">
        <v>151998921663</v>
      </c>
      <c r="F18" s="176"/>
      <c r="G18" s="165">
        <v>134164413024</v>
      </c>
      <c r="H18" s="176"/>
      <c r="I18" s="148">
        <f t="shared" si="3"/>
        <v>17834508639</v>
      </c>
      <c r="J18" s="176"/>
      <c r="K18" s="165">
        <f t="shared" si="0"/>
        <v>1971289</v>
      </c>
      <c r="L18" s="176"/>
      <c r="M18" s="165">
        <f t="shared" si="1"/>
        <v>151998921663</v>
      </c>
      <c r="N18" s="176"/>
      <c r="O18" s="165">
        <v>120399669163</v>
      </c>
      <c r="P18" s="176"/>
      <c r="Q18" s="148">
        <f t="shared" si="2"/>
        <v>31599252500</v>
      </c>
      <c r="S18" s="303"/>
    </row>
    <row r="19" spans="1:19" s="54" customFormat="1" ht="30" customHeight="1">
      <c r="A19" s="271" t="s">
        <v>362</v>
      </c>
      <c r="B19" s="158"/>
      <c r="C19" s="165">
        <v>6101129</v>
      </c>
      <c r="D19" s="176"/>
      <c r="E19" s="165">
        <v>236135046251</v>
      </c>
      <c r="F19" s="176"/>
      <c r="G19" s="165">
        <v>250225844679</v>
      </c>
      <c r="H19" s="176"/>
      <c r="I19" s="148">
        <f t="shared" si="3"/>
        <v>-14090798428</v>
      </c>
      <c r="J19" s="176"/>
      <c r="K19" s="165">
        <f t="shared" si="0"/>
        <v>6101129</v>
      </c>
      <c r="L19" s="176"/>
      <c r="M19" s="165">
        <f t="shared" si="1"/>
        <v>236135046251</v>
      </c>
      <c r="N19" s="176"/>
      <c r="O19" s="165">
        <v>250225844679</v>
      </c>
      <c r="P19" s="176"/>
      <c r="Q19" s="148">
        <f t="shared" si="2"/>
        <v>-14090798428</v>
      </c>
      <c r="S19" s="303"/>
    </row>
    <row r="20" spans="1:19" s="54" customFormat="1" ht="30" customHeight="1">
      <c r="A20" s="271" t="s">
        <v>219</v>
      </c>
      <c r="B20" s="158"/>
      <c r="C20" s="165">
        <v>2369839</v>
      </c>
      <c r="D20" s="176"/>
      <c r="E20" s="165">
        <v>41900548910</v>
      </c>
      <c r="F20" s="176"/>
      <c r="G20" s="165">
        <v>40275247098</v>
      </c>
      <c r="H20" s="176"/>
      <c r="I20" s="148">
        <f t="shared" si="3"/>
        <v>1625301812</v>
      </c>
      <c r="J20" s="176"/>
      <c r="K20" s="165">
        <f t="shared" si="0"/>
        <v>2369839</v>
      </c>
      <c r="L20" s="176"/>
      <c r="M20" s="165">
        <f t="shared" si="1"/>
        <v>41900548910</v>
      </c>
      <c r="N20" s="176"/>
      <c r="O20" s="165">
        <v>34452421426</v>
      </c>
      <c r="P20" s="176"/>
      <c r="Q20" s="148">
        <f t="shared" si="2"/>
        <v>7448127484</v>
      </c>
      <c r="S20" s="303"/>
    </row>
    <row r="21" spans="1:19" s="54" customFormat="1" ht="30" customHeight="1">
      <c r="A21" s="271" t="s">
        <v>217</v>
      </c>
      <c r="B21" s="158"/>
      <c r="C21" s="165">
        <v>2551035</v>
      </c>
      <c r="D21" s="176"/>
      <c r="E21" s="165">
        <v>45608730268</v>
      </c>
      <c r="F21" s="176"/>
      <c r="G21" s="165">
        <v>40846567314</v>
      </c>
      <c r="H21" s="176"/>
      <c r="I21" s="148">
        <f>E21-G21</f>
        <v>4762162954</v>
      </c>
      <c r="J21" s="176"/>
      <c r="K21" s="165">
        <f t="shared" si="0"/>
        <v>2551035</v>
      </c>
      <c r="L21" s="176"/>
      <c r="M21" s="165">
        <f t="shared" si="1"/>
        <v>45608730268</v>
      </c>
      <c r="N21" s="176"/>
      <c r="O21" s="165">
        <v>37318065137</v>
      </c>
      <c r="P21" s="176"/>
      <c r="Q21" s="148">
        <f t="shared" si="2"/>
        <v>8290665131</v>
      </c>
      <c r="S21" s="303"/>
    </row>
    <row r="22" spans="1:19" s="54" customFormat="1" ht="30" customHeight="1">
      <c r="A22" s="271" t="s">
        <v>228</v>
      </c>
      <c r="B22" s="158"/>
      <c r="C22" s="165">
        <v>2085788</v>
      </c>
      <c r="D22" s="176"/>
      <c r="E22" s="165">
        <v>17911086848</v>
      </c>
      <c r="F22" s="176"/>
      <c r="G22" s="165">
        <v>19349051413</v>
      </c>
      <c r="H22" s="176"/>
      <c r="I22" s="148">
        <f t="shared" si="3"/>
        <v>-1437964565</v>
      </c>
      <c r="J22" s="176"/>
      <c r="K22" s="165">
        <f t="shared" si="0"/>
        <v>2085788</v>
      </c>
      <c r="L22" s="176"/>
      <c r="M22" s="165">
        <f t="shared" si="1"/>
        <v>17911086848</v>
      </c>
      <c r="N22" s="176"/>
      <c r="O22" s="165">
        <v>22014800484</v>
      </c>
      <c r="P22" s="176"/>
      <c r="Q22" s="148">
        <f t="shared" si="2"/>
        <v>-4103713636</v>
      </c>
      <c r="S22" s="303"/>
    </row>
    <row r="23" spans="1:19" s="54" customFormat="1" ht="30" customHeight="1">
      <c r="A23" s="271" t="s">
        <v>258</v>
      </c>
      <c r="B23" s="158"/>
      <c r="C23" s="165">
        <v>15233</v>
      </c>
      <c r="D23" s="176"/>
      <c r="E23" s="165">
        <v>12511064584</v>
      </c>
      <c r="F23" s="176"/>
      <c r="G23" s="165">
        <v>11439107704</v>
      </c>
      <c r="H23" s="176"/>
      <c r="I23" s="148">
        <f t="shared" si="3"/>
        <v>1071956880</v>
      </c>
      <c r="J23" s="176"/>
      <c r="K23" s="165">
        <f t="shared" si="0"/>
        <v>15233</v>
      </c>
      <c r="L23" s="176"/>
      <c r="M23" s="165">
        <f t="shared" si="1"/>
        <v>12511064584</v>
      </c>
      <c r="N23" s="176"/>
      <c r="O23" s="165">
        <v>9959708115</v>
      </c>
      <c r="P23" s="176"/>
      <c r="Q23" s="148">
        <f t="shared" si="2"/>
        <v>2551356469</v>
      </c>
      <c r="S23" s="303"/>
    </row>
    <row r="24" spans="1:19" s="54" customFormat="1" ht="30" customHeight="1">
      <c r="A24" s="271" t="s">
        <v>363</v>
      </c>
      <c r="B24" s="158"/>
      <c r="C24" s="165">
        <v>150000</v>
      </c>
      <c r="D24" s="176"/>
      <c r="E24" s="165">
        <v>80272806900</v>
      </c>
      <c r="F24" s="176"/>
      <c r="G24" s="165">
        <v>84904212866</v>
      </c>
      <c r="H24" s="176"/>
      <c r="I24" s="148">
        <f t="shared" si="3"/>
        <v>-4631405966</v>
      </c>
      <c r="J24" s="176"/>
      <c r="K24" s="165">
        <f t="shared" si="0"/>
        <v>150000</v>
      </c>
      <c r="L24" s="176"/>
      <c r="M24" s="165">
        <f t="shared" si="1"/>
        <v>80272806900</v>
      </c>
      <c r="N24" s="176"/>
      <c r="O24" s="165">
        <v>84904212866</v>
      </c>
      <c r="P24" s="176"/>
      <c r="Q24" s="148">
        <f t="shared" si="2"/>
        <v>-4631405966</v>
      </c>
      <c r="S24" s="303"/>
    </row>
    <row r="25" spans="1:19" s="54" customFormat="1" ht="30" customHeight="1">
      <c r="A25" s="271" t="s">
        <v>259</v>
      </c>
      <c r="B25" s="158"/>
      <c r="C25" s="165">
        <v>3369673</v>
      </c>
      <c r="D25" s="176"/>
      <c r="E25" s="165">
        <v>104858370637</v>
      </c>
      <c r="F25" s="176"/>
      <c r="G25" s="165">
        <v>107890824960</v>
      </c>
      <c r="H25" s="176"/>
      <c r="I25" s="148">
        <f t="shared" si="3"/>
        <v>-3032454323</v>
      </c>
      <c r="J25" s="176"/>
      <c r="K25" s="165">
        <f t="shared" si="0"/>
        <v>3369673</v>
      </c>
      <c r="L25" s="176"/>
      <c r="M25" s="165">
        <f t="shared" si="1"/>
        <v>104858370637</v>
      </c>
      <c r="N25" s="176"/>
      <c r="O25" s="165">
        <v>104354082225</v>
      </c>
      <c r="P25" s="176"/>
      <c r="Q25" s="148">
        <f t="shared" si="2"/>
        <v>504288412</v>
      </c>
      <c r="S25" s="303"/>
    </row>
    <row r="26" spans="1:19" s="54" customFormat="1" ht="30" customHeight="1">
      <c r="A26" s="271" t="s">
        <v>256</v>
      </c>
      <c r="B26" s="158"/>
      <c r="C26" s="165">
        <v>4200000</v>
      </c>
      <c r="D26" s="176"/>
      <c r="E26" s="165">
        <v>598327144800</v>
      </c>
      <c r="F26" s="176"/>
      <c r="G26" s="165">
        <v>617146827425</v>
      </c>
      <c r="H26" s="176"/>
      <c r="I26" s="148">
        <f t="shared" si="3"/>
        <v>-18819682625</v>
      </c>
      <c r="J26" s="176"/>
      <c r="K26" s="165">
        <f t="shared" si="0"/>
        <v>4200000</v>
      </c>
      <c r="L26" s="176"/>
      <c r="M26" s="165">
        <f t="shared" si="1"/>
        <v>598327144800</v>
      </c>
      <c r="N26" s="176"/>
      <c r="O26" s="165">
        <v>615563143993</v>
      </c>
      <c r="P26" s="176"/>
      <c r="Q26" s="148">
        <f t="shared" si="2"/>
        <v>-17235999193</v>
      </c>
      <c r="S26" s="303"/>
    </row>
    <row r="27" spans="1:19" s="54" customFormat="1" ht="30" customHeight="1">
      <c r="A27" s="271" t="s">
        <v>361</v>
      </c>
      <c r="B27" s="158"/>
      <c r="C27" s="165">
        <v>2100000</v>
      </c>
      <c r="D27" s="176"/>
      <c r="E27" s="165">
        <v>234351440400</v>
      </c>
      <c r="F27" s="176"/>
      <c r="G27" s="165">
        <v>249766319733</v>
      </c>
      <c r="H27" s="176"/>
      <c r="I27" s="148">
        <f t="shared" si="3"/>
        <v>-15414879333</v>
      </c>
      <c r="J27" s="176"/>
      <c r="K27" s="165">
        <f t="shared" si="0"/>
        <v>2100000</v>
      </c>
      <c r="L27" s="176"/>
      <c r="M27" s="165">
        <f t="shared" si="1"/>
        <v>234351440400</v>
      </c>
      <c r="N27" s="176"/>
      <c r="O27" s="165">
        <v>249766319733</v>
      </c>
      <c r="P27" s="176"/>
      <c r="Q27" s="148">
        <f t="shared" si="2"/>
        <v>-15414879333</v>
      </c>
      <c r="S27" s="303"/>
    </row>
    <row r="28" spans="1:19" s="54" customFormat="1" ht="30" customHeight="1">
      <c r="A28" s="271" t="s">
        <v>260</v>
      </c>
      <c r="B28" s="158"/>
      <c r="C28" s="165">
        <v>9163545</v>
      </c>
      <c r="D28" s="176"/>
      <c r="E28" s="165">
        <v>387476360922</v>
      </c>
      <c r="F28" s="176"/>
      <c r="G28" s="165">
        <v>370691636893</v>
      </c>
      <c r="H28" s="176"/>
      <c r="I28" s="148">
        <f t="shared" si="3"/>
        <v>16784724029</v>
      </c>
      <c r="J28" s="176"/>
      <c r="K28" s="165">
        <f t="shared" si="0"/>
        <v>9163545</v>
      </c>
      <c r="L28" s="176"/>
      <c r="M28" s="165">
        <f t="shared" si="1"/>
        <v>387476360922</v>
      </c>
      <c r="N28" s="176"/>
      <c r="O28" s="165">
        <v>332033690166</v>
      </c>
      <c r="P28" s="176"/>
      <c r="Q28" s="148">
        <f t="shared" si="2"/>
        <v>55442670756</v>
      </c>
      <c r="S28" s="303"/>
    </row>
    <row r="29" spans="1:19" s="54" customFormat="1" ht="30" customHeight="1">
      <c r="A29" s="271" t="s">
        <v>247</v>
      </c>
      <c r="B29" s="158"/>
      <c r="C29" s="165">
        <v>1475169</v>
      </c>
      <c r="D29" s="176"/>
      <c r="E29" s="165">
        <v>9379446225</v>
      </c>
      <c r="F29" s="176"/>
      <c r="G29" s="165">
        <v>9756292767</v>
      </c>
      <c r="H29" s="176"/>
      <c r="I29" s="148">
        <f t="shared" si="3"/>
        <v>-376846542</v>
      </c>
      <c r="J29" s="176"/>
      <c r="K29" s="165">
        <f>C29</f>
        <v>1475169</v>
      </c>
      <c r="L29" s="176"/>
      <c r="M29" s="165">
        <f>E29</f>
        <v>9379446225</v>
      </c>
      <c r="N29" s="176"/>
      <c r="O29" s="165">
        <v>10697910937</v>
      </c>
      <c r="P29" s="176"/>
      <c r="Q29" s="148">
        <f t="shared" si="2"/>
        <v>-1318464712</v>
      </c>
      <c r="S29" s="303"/>
    </row>
    <row r="30" spans="1:19" s="54" customFormat="1" ht="30" customHeight="1">
      <c r="A30" s="271" t="s">
        <v>248</v>
      </c>
      <c r="B30" s="158"/>
      <c r="C30" s="165">
        <v>1228500</v>
      </c>
      <c r="D30" s="176"/>
      <c r="E30" s="165">
        <v>8639079186</v>
      </c>
      <c r="F30" s="176"/>
      <c r="G30" s="165">
        <v>8639079186</v>
      </c>
      <c r="H30" s="176"/>
      <c r="I30" s="148">
        <f>E30-G30</f>
        <v>0</v>
      </c>
      <c r="J30" s="176"/>
      <c r="K30" s="165">
        <f t="shared" si="0"/>
        <v>1228500</v>
      </c>
      <c r="L30" s="176"/>
      <c r="M30" s="165">
        <f t="shared" si="1"/>
        <v>8639079186</v>
      </c>
      <c r="N30" s="176"/>
      <c r="O30" s="165">
        <v>11580535102</v>
      </c>
      <c r="P30" s="176"/>
      <c r="Q30" s="148">
        <f t="shared" si="2"/>
        <v>-2941455916</v>
      </c>
      <c r="S30" s="303"/>
    </row>
    <row r="31" spans="1:19" s="54" customFormat="1" ht="30" customHeight="1">
      <c r="A31" s="271" t="s">
        <v>261</v>
      </c>
      <c r="B31" s="158"/>
      <c r="C31" s="165">
        <v>3800000</v>
      </c>
      <c r="D31" s="176"/>
      <c r="E31" s="165">
        <v>44801319420</v>
      </c>
      <c r="F31" s="176"/>
      <c r="G31" s="165">
        <v>44357742000</v>
      </c>
      <c r="H31" s="176"/>
      <c r="I31" s="148">
        <f t="shared" si="3"/>
        <v>443577420</v>
      </c>
      <c r="J31" s="176"/>
      <c r="K31" s="165">
        <f t="shared" si="0"/>
        <v>3800000</v>
      </c>
      <c r="L31" s="176"/>
      <c r="M31" s="165">
        <f t="shared" si="1"/>
        <v>44801319420</v>
      </c>
      <c r="N31" s="176"/>
      <c r="O31" s="165">
        <v>54063367600</v>
      </c>
      <c r="P31" s="176"/>
      <c r="Q31" s="148">
        <f t="shared" si="2"/>
        <v>-9262048180</v>
      </c>
      <c r="S31" s="303"/>
    </row>
    <row r="32" spans="1:19" s="54" customFormat="1" ht="30" customHeight="1">
      <c r="A32" s="271" t="s">
        <v>359</v>
      </c>
      <c r="B32" s="158"/>
      <c r="C32" s="165">
        <v>1227912</v>
      </c>
      <c r="D32" s="176"/>
      <c r="E32" s="165">
        <v>23941306067</v>
      </c>
      <c r="F32" s="176"/>
      <c r="G32" s="165">
        <v>24604899689</v>
      </c>
      <c r="H32" s="176"/>
      <c r="I32" s="148">
        <f t="shared" si="3"/>
        <v>-663593622</v>
      </c>
      <c r="J32" s="176"/>
      <c r="K32" s="165">
        <f t="shared" si="0"/>
        <v>1227912</v>
      </c>
      <c r="L32" s="176"/>
      <c r="M32" s="165">
        <f t="shared" si="1"/>
        <v>23941306067</v>
      </c>
      <c r="N32" s="176"/>
      <c r="O32" s="165">
        <v>24604899689</v>
      </c>
      <c r="P32" s="176"/>
      <c r="Q32" s="148">
        <f t="shared" si="2"/>
        <v>-663593622</v>
      </c>
      <c r="S32" s="303"/>
    </row>
    <row r="33" spans="1:19" s="54" customFormat="1" ht="30" customHeight="1">
      <c r="A33" s="271" t="s">
        <v>262</v>
      </c>
      <c r="B33" s="158"/>
      <c r="C33" s="165">
        <v>1982368</v>
      </c>
      <c r="D33" s="176"/>
      <c r="E33" s="165">
        <v>15328016290</v>
      </c>
      <c r="F33" s="176"/>
      <c r="G33" s="165">
        <v>15921358856</v>
      </c>
      <c r="H33" s="176"/>
      <c r="I33" s="148">
        <f t="shared" si="3"/>
        <v>-593342566</v>
      </c>
      <c r="J33" s="176"/>
      <c r="K33" s="165">
        <f t="shared" si="0"/>
        <v>1982368</v>
      </c>
      <c r="L33" s="176"/>
      <c r="M33" s="165">
        <f t="shared" si="1"/>
        <v>15328016290</v>
      </c>
      <c r="N33" s="176"/>
      <c r="O33" s="165">
        <v>19263855312</v>
      </c>
      <c r="P33" s="176"/>
      <c r="Q33" s="148">
        <f t="shared" si="2"/>
        <v>-3935839022</v>
      </c>
      <c r="S33" s="303"/>
    </row>
    <row r="34" spans="1:19" s="54" customFormat="1" ht="30" customHeight="1">
      <c r="A34" s="271" t="s">
        <v>364</v>
      </c>
      <c r="B34" s="158"/>
      <c r="C34" s="165">
        <v>11700000</v>
      </c>
      <c r="D34" s="176"/>
      <c r="E34" s="165">
        <v>204258894840</v>
      </c>
      <c r="F34" s="176"/>
      <c r="G34" s="165">
        <v>218280700936</v>
      </c>
      <c r="H34" s="176"/>
      <c r="I34" s="148">
        <f t="shared" si="3"/>
        <v>-14021806096</v>
      </c>
      <c r="J34" s="176"/>
      <c r="K34" s="165">
        <f t="shared" si="0"/>
        <v>11700000</v>
      </c>
      <c r="L34" s="176"/>
      <c r="M34" s="165">
        <f t="shared" si="1"/>
        <v>204258894840</v>
      </c>
      <c r="N34" s="176"/>
      <c r="O34" s="165">
        <v>218280700936</v>
      </c>
      <c r="P34" s="176"/>
      <c r="Q34" s="148">
        <f t="shared" si="2"/>
        <v>-14021806096</v>
      </c>
      <c r="S34" s="303"/>
    </row>
    <row r="35" spans="1:19" s="54" customFormat="1" ht="30" customHeight="1">
      <c r="A35" s="271" t="s">
        <v>295</v>
      </c>
      <c r="B35" s="158"/>
      <c r="C35" s="165">
        <v>3000000</v>
      </c>
      <c r="D35" s="176"/>
      <c r="E35" s="165">
        <v>50645152800</v>
      </c>
      <c r="F35" s="176"/>
      <c r="G35" s="165">
        <v>45215676000</v>
      </c>
      <c r="H35" s="176"/>
      <c r="I35" s="148">
        <f t="shared" si="3"/>
        <v>5429476800</v>
      </c>
      <c r="J35" s="176"/>
      <c r="K35" s="165">
        <f t="shared" ref="K35" si="4">C35</f>
        <v>3000000</v>
      </c>
      <c r="L35" s="176"/>
      <c r="M35" s="165">
        <f t="shared" ref="M35" si="5">E35</f>
        <v>50645152800</v>
      </c>
      <c r="N35" s="176"/>
      <c r="O35" s="165">
        <v>48364667956</v>
      </c>
      <c r="P35" s="176"/>
      <c r="Q35" s="148">
        <f t="shared" si="2"/>
        <v>2280484844</v>
      </c>
      <c r="S35" s="303"/>
    </row>
    <row r="36" spans="1:19" s="54" customFormat="1" ht="30" customHeight="1">
      <c r="A36" s="271" t="s">
        <v>296</v>
      </c>
      <c r="B36" s="158"/>
      <c r="C36" s="165">
        <v>3000000</v>
      </c>
      <c r="D36" s="176"/>
      <c r="E36" s="165">
        <v>29931000000</v>
      </c>
      <c r="F36" s="176"/>
      <c r="G36" s="165">
        <v>29931000000</v>
      </c>
      <c r="H36" s="176"/>
      <c r="I36" s="148">
        <f t="shared" si="3"/>
        <v>0</v>
      </c>
      <c r="J36" s="176"/>
      <c r="K36" s="165">
        <f t="shared" ref="K36:K37" si="6">C36</f>
        <v>3000000</v>
      </c>
      <c r="L36" s="176"/>
      <c r="M36" s="165">
        <f t="shared" ref="M36:M37" si="7">E36</f>
        <v>29931000000</v>
      </c>
      <c r="N36" s="176"/>
      <c r="O36" s="165">
        <v>30067350000</v>
      </c>
      <c r="P36" s="176"/>
      <c r="Q36" s="148">
        <f t="shared" si="2"/>
        <v>-136350000</v>
      </c>
      <c r="S36" s="303"/>
    </row>
    <row r="37" spans="1:19" s="54" customFormat="1" ht="30" customHeight="1">
      <c r="A37" s="271" t="s">
        <v>360</v>
      </c>
      <c r="B37" s="158"/>
      <c r="C37" s="165">
        <v>3395000</v>
      </c>
      <c r="D37" s="176"/>
      <c r="E37" s="165">
        <v>46882942876</v>
      </c>
      <c r="F37" s="176"/>
      <c r="G37" s="165">
        <v>50007457090</v>
      </c>
      <c r="H37" s="176"/>
      <c r="I37" s="148">
        <f t="shared" si="3"/>
        <v>-3124514214</v>
      </c>
      <c r="J37" s="176"/>
      <c r="K37" s="165">
        <f t="shared" si="6"/>
        <v>3395000</v>
      </c>
      <c r="L37" s="176"/>
      <c r="M37" s="165">
        <f t="shared" si="7"/>
        <v>46882942876</v>
      </c>
      <c r="N37" s="176"/>
      <c r="O37" s="165">
        <v>50007457090</v>
      </c>
      <c r="P37" s="176"/>
      <c r="Q37" s="148">
        <f t="shared" si="2"/>
        <v>-3124514214</v>
      </c>
      <c r="S37" s="303"/>
    </row>
    <row r="38" spans="1:19" s="54" customFormat="1" ht="30" customHeight="1">
      <c r="A38" s="271" t="s">
        <v>154</v>
      </c>
      <c r="B38" s="158"/>
      <c r="C38" s="165">
        <v>971</v>
      </c>
      <c r="D38" s="176"/>
      <c r="E38" s="165">
        <v>861779152</v>
      </c>
      <c r="F38" s="176"/>
      <c r="G38" s="165">
        <v>861779152</v>
      </c>
      <c r="H38" s="176"/>
      <c r="I38" s="148">
        <f t="shared" si="3"/>
        <v>0</v>
      </c>
      <c r="J38" s="176"/>
      <c r="K38" s="165">
        <f t="shared" si="0"/>
        <v>971</v>
      </c>
      <c r="L38" s="176"/>
      <c r="M38" s="165">
        <f t="shared" si="1"/>
        <v>861779152</v>
      </c>
      <c r="N38" s="176"/>
      <c r="O38" s="165">
        <v>839555339</v>
      </c>
      <c r="P38" s="176"/>
      <c r="Q38" s="148">
        <f t="shared" si="2"/>
        <v>22223813</v>
      </c>
      <c r="S38" s="303"/>
    </row>
    <row r="39" spans="1:19" s="58" customFormat="1" ht="31.5" customHeight="1">
      <c r="A39" s="271" t="s">
        <v>39</v>
      </c>
      <c r="B39" s="176"/>
      <c r="C39" s="165">
        <v>445000</v>
      </c>
      <c r="D39" s="176"/>
      <c r="E39" s="165">
        <v>458056296384</v>
      </c>
      <c r="F39" s="176"/>
      <c r="G39" s="165">
        <v>458056296384</v>
      </c>
      <c r="H39" s="176"/>
      <c r="I39" s="148">
        <f t="shared" si="3"/>
        <v>0</v>
      </c>
      <c r="J39" s="176"/>
      <c r="K39" s="165">
        <f t="shared" si="0"/>
        <v>445000</v>
      </c>
      <c r="L39" s="176"/>
      <c r="M39" s="165">
        <f t="shared" si="1"/>
        <v>458056296384</v>
      </c>
      <c r="N39" s="176"/>
      <c r="O39" s="165">
        <v>458056296384</v>
      </c>
      <c r="P39" s="176"/>
      <c r="Q39" s="148">
        <f t="shared" si="2"/>
        <v>0</v>
      </c>
      <c r="S39" s="311"/>
    </row>
    <row r="40" spans="1:19" s="58" customFormat="1" ht="31.5" customHeight="1">
      <c r="A40" s="271" t="s">
        <v>42</v>
      </c>
      <c r="B40" s="176"/>
      <c r="C40" s="165">
        <v>200000</v>
      </c>
      <c r="D40" s="176"/>
      <c r="E40" s="165">
        <v>215882550000</v>
      </c>
      <c r="F40" s="176"/>
      <c r="G40" s="165">
        <v>215882550000</v>
      </c>
      <c r="H40" s="176"/>
      <c r="I40" s="148">
        <f t="shared" si="3"/>
        <v>0</v>
      </c>
      <c r="J40" s="176"/>
      <c r="K40" s="165">
        <f t="shared" si="0"/>
        <v>200000</v>
      </c>
      <c r="L40" s="176"/>
      <c r="M40" s="165">
        <f t="shared" si="1"/>
        <v>215882550000</v>
      </c>
      <c r="N40" s="176"/>
      <c r="O40" s="165">
        <v>215882550000</v>
      </c>
      <c r="P40" s="176"/>
      <c r="Q40" s="148">
        <f t="shared" si="2"/>
        <v>0</v>
      </c>
      <c r="S40" s="311"/>
    </row>
    <row r="41" spans="1:19" s="58" customFormat="1" ht="31.5" customHeight="1">
      <c r="A41" s="271" t="s">
        <v>37</v>
      </c>
      <c r="B41" s="176"/>
      <c r="C41" s="165">
        <v>348413</v>
      </c>
      <c r="D41" s="176"/>
      <c r="E41" s="165">
        <v>280448800810</v>
      </c>
      <c r="F41" s="176"/>
      <c r="G41" s="165">
        <v>273700228403</v>
      </c>
      <c r="H41" s="176"/>
      <c r="I41" s="148">
        <f t="shared" si="3"/>
        <v>6748572407</v>
      </c>
      <c r="J41" s="176"/>
      <c r="K41" s="165">
        <f t="shared" si="0"/>
        <v>348413</v>
      </c>
      <c r="L41" s="176"/>
      <c r="M41" s="165">
        <f t="shared" si="1"/>
        <v>280448800810</v>
      </c>
      <c r="N41" s="176"/>
      <c r="O41" s="165">
        <v>255944309568</v>
      </c>
      <c r="P41" s="176"/>
      <c r="Q41" s="148">
        <f t="shared" si="2"/>
        <v>24504491242</v>
      </c>
      <c r="R41" s="242"/>
      <c r="S41" s="311"/>
    </row>
    <row r="42" spans="1:19" s="58" customFormat="1" ht="31.5" customHeight="1">
      <c r="A42" s="271" t="s">
        <v>45</v>
      </c>
      <c r="B42" s="176"/>
      <c r="C42" s="165">
        <v>460891</v>
      </c>
      <c r="D42" s="176"/>
      <c r="E42" s="165">
        <v>382764526097</v>
      </c>
      <c r="F42" s="176"/>
      <c r="G42" s="165">
        <v>373132535531</v>
      </c>
      <c r="H42" s="176"/>
      <c r="I42" s="148">
        <f t="shared" si="3"/>
        <v>9631990566</v>
      </c>
      <c r="J42" s="176"/>
      <c r="K42" s="165">
        <f t="shared" si="0"/>
        <v>460891</v>
      </c>
      <c r="L42" s="176"/>
      <c r="M42" s="165">
        <f t="shared" si="1"/>
        <v>382764526097</v>
      </c>
      <c r="N42" s="176"/>
      <c r="O42" s="165">
        <v>349160809609</v>
      </c>
      <c r="P42" s="176"/>
      <c r="Q42" s="148">
        <f t="shared" si="2"/>
        <v>33603716488</v>
      </c>
      <c r="R42" s="242"/>
      <c r="S42" s="311"/>
    </row>
    <row r="43" spans="1:19" s="58" customFormat="1" ht="31.5" customHeight="1">
      <c r="A43" s="271" t="s">
        <v>173</v>
      </c>
      <c r="B43" s="176"/>
      <c r="C43" s="165">
        <v>400000</v>
      </c>
      <c r="D43" s="176"/>
      <c r="E43" s="165">
        <v>399782500000</v>
      </c>
      <c r="F43" s="176"/>
      <c r="G43" s="165">
        <v>399782500000</v>
      </c>
      <c r="H43" s="176"/>
      <c r="I43" s="148">
        <f t="shared" si="3"/>
        <v>0</v>
      </c>
      <c r="J43" s="176"/>
      <c r="K43" s="165">
        <f t="shared" si="0"/>
        <v>400000</v>
      </c>
      <c r="L43" s="176"/>
      <c r="M43" s="165">
        <f t="shared" si="1"/>
        <v>399782500000</v>
      </c>
      <c r="N43" s="176"/>
      <c r="O43" s="165">
        <v>399782500000</v>
      </c>
      <c r="P43" s="176"/>
      <c r="Q43" s="148">
        <f t="shared" si="2"/>
        <v>0</v>
      </c>
      <c r="S43" s="311"/>
    </row>
    <row r="44" spans="1:19" s="58" customFormat="1" ht="31.5" customHeight="1">
      <c r="A44" s="271" t="s">
        <v>133</v>
      </c>
      <c r="B44" s="176"/>
      <c r="C44" s="165">
        <v>500000</v>
      </c>
      <c r="D44" s="176"/>
      <c r="E44" s="165">
        <v>499728125000</v>
      </c>
      <c r="F44" s="176"/>
      <c r="G44" s="165">
        <v>499728125000</v>
      </c>
      <c r="H44" s="176"/>
      <c r="I44" s="148">
        <f t="shared" ref="I44:I50" si="8">E44-G44</f>
        <v>0</v>
      </c>
      <c r="J44" s="176"/>
      <c r="K44" s="165">
        <f t="shared" si="0"/>
        <v>500000</v>
      </c>
      <c r="L44" s="176"/>
      <c r="M44" s="165">
        <f t="shared" si="1"/>
        <v>499728125000</v>
      </c>
      <c r="N44" s="176"/>
      <c r="O44" s="165">
        <v>499728125000</v>
      </c>
      <c r="P44" s="176"/>
      <c r="Q44" s="148">
        <f t="shared" si="2"/>
        <v>0</v>
      </c>
      <c r="S44" s="311"/>
    </row>
    <row r="45" spans="1:19" s="58" customFormat="1" ht="31.5" customHeight="1">
      <c r="A45" s="271" t="s">
        <v>185</v>
      </c>
      <c r="B45" s="176"/>
      <c r="C45" s="165">
        <v>136580</v>
      </c>
      <c r="D45" s="176"/>
      <c r="E45" s="165">
        <v>117287092247</v>
      </c>
      <c r="F45" s="176"/>
      <c r="G45" s="165">
        <v>117287092247</v>
      </c>
      <c r="H45" s="176"/>
      <c r="I45" s="148">
        <f t="shared" si="8"/>
        <v>0</v>
      </c>
      <c r="J45" s="176"/>
      <c r="K45" s="165">
        <f t="shared" si="0"/>
        <v>136580</v>
      </c>
      <c r="L45" s="176"/>
      <c r="M45" s="165">
        <f t="shared" si="1"/>
        <v>117287092247</v>
      </c>
      <c r="N45" s="176"/>
      <c r="O45" s="165">
        <v>114296251601</v>
      </c>
      <c r="P45" s="176"/>
      <c r="Q45" s="148">
        <f t="shared" si="2"/>
        <v>2990840646</v>
      </c>
      <c r="S45" s="311"/>
    </row>
    <row r="46" spans="1:19" s="58" customFormat="1" ht="31.5" customHeight="1">
      <c r="A46" s="271" t="s">
        <v>199</v>
      </c>
      <c r="B46" s="176"/>
      <c r="C46" s="165">
        <v>117000</v>
      </c>
      <c r="D46" s="176"/>
      <c r="E46" s="165">
        <v>94601532431</v>
      </c>
      <c r="F46" s="176"/>
      <c r="G46" s="165">
        <v>94173545275</v>
      </c>
      <c r="H46" s="176"/>
      <c r="I46" s="148">
        <f t="shared" si="8"/>
        <v>427987156</v>
      </c>
      <c r="J46" s="176"/>
      <c r="K46" s="165">
        <f t="shared" si="0"/>
        <v>117000</v>
      </c>
      <c r="L46" s="176"/>
      <c r="M46" s="165">
        <f t="shared" si="1"/>
        <v>94601532431</v>
      </c>
      <c r="N46" s="176"/>
      <c r="O46" s="165">
        <v>93818058676</v>
      </c>
      <c r="P46" s="176"/>
      <c r="Q46" s="148">
        <f t="shared" si="2"/>
        <v>783473755</v>
      </c>
      <c r="S46" s="311"/>
    </row>
    <row r="47" spans="1:19" s="58" customFormat="1" ht="31.5" customHeight="1">
      <c r="A47" s="271" t="s">
        <v>211</v>
      </c>
      <c r="B47" s="176"/>
      <c r="C47" s="165">
        <v>20534</v>
      </c>
      <c r="D47" s="176"/>
      <c r="E47" s="165">
        <v>16623496056</v>
      </c>
      <c r="F47" s="176"/>
      <c r="G47" s="165">
        <v>16725289316</v>
      </c>
      <c r="H47" s="176"/>
      <c r="I47" s="148">
        <f t="shared" si="8"/>
        <v>-101793260</v>
      </c>
      <c r="J47" s="176"/>
      <c r="K47" s="165">
        <f t="shared" si="0"/>
        <v>20534</v>
      </c>
      <c r="L47" s="176"/>
      <c r="M47" s="165">
        <f t="shared" si="1"/>
        <v>16623496056</v>
      </c>
      <c r="N47" s="176"/>
      <c r="O47" s="165">
        <v>16448641505</v>
      </c>
      <c r="P47" s="176"/>
      <c r="Q47" s="148">
        <f t="shared" si="2"/>
        <v>174854551</v>
      </c>
      <c r="S47" s="311"/>
    </row>
    <row r="48" spans="1:19" s="58" customFormat="1" ht="31.5" customHeight="1">
      <c r="A48" s="271" t="s">
        <v>210</v>
      </c>
      <c r="B48" s="176"/>
      <c r="C48" s="165">
        <v>242810</v>
      </c>
      <c r="D48" s="176"/>
      <c r="E48" s="165">
        <v>208703055973</v>
      </c>
      <c r="F48" s="176"/>
      <c r="G48" s="165">
        <v>206601464735</v>
      </c>
      <c r="H48" s="176"/>
      <c r="I48" s="148">
        <f t="shared" si="8"/>
        <v>2101591238</v>
      </c>
      <c r="J48" s="176"/>
      <c r="K48" s="165">
        <f t="shared" si="0"/>
        <v>242810</v>
      </c>
      <c r="L48" s="176"/>
      <c r="M48" s="165">
        <f t="shared" si="1"/>
        <v>208703055973</v>
      </c>
      <c r="N48" s="176"/>
      <c r="O48" s="165">
        <v>204528994854</v>
      </c>
      <c r="P48" s="176"/>
      <c r="Q48" s="148">
        <f t="shared" si="2"/>
        <v>4174061119</v>
      </c>
      <c r="S48" s="311"/>
    </row>
    <row r="49" spans="1:20" s="58" customFormat="1" ht="31.5" customHeight="1">
      <c r="A49" s="271" t="s">
        <v>224</v>
      </c>
      <c r="B49" s="176"/>
      <c r="C49" s="165">
        <v>98581</v>
      </c>
      <c r="D49" s="176"/>
      <c r="E49" s="165">
        <v>77712498779</v>
      </c>
      <c r="F49" s="176"/>
      <c r="G49" s="165">
        <v>77216905974</v>
      </c>
      <c r="H49" s="176"/>
      <c r="I49" s="148">
        <f t="shared" si="8"/>
        <v>495592805</v>
      </c>
      <c r="J49" s="176"/>
      <c r="K49" s="165">
        <f t="shared" si="0"/>
        <v>98581</v>
      </c>
      <c r="L49" s="176"/>
      <c r="M49" s="165">
        <f t="shared" si="1"/>
        <v>77712498779</v>
      </c>
      <c r="N49" s="176"/>
      <c r="O49" s="165">
        <v>78280016583</v>
      </c>
      <c r="P49" s="176"/>
      <c r="Q49" s="148">
        <f t="shared" si="2"/>
        <v>-567517804</v>
      </c>
      <c r="S49" s="311"/>
    </row>
    <row r="50" spans="1:20" s="58" customFormat="1" ht="31.5" customHeight="1">
      <c r="A50" s="271" t="s">
        <v>249</v>
      </c>
      <c r="B50" s="176"/>
      <c r="C50" s="165">
        <v>280000</v>
      </c>
      <c r="D50" s="176"/>
      <c r="E50" s="165">
        <v>232693404125</v>
      </c>
      <c r="F50" s="176"/>
      <c r="G50" s="165">
        <v>232693404125</v>
      </c>
      <c r="H50" s="176"/>
      <c r="I50" s="148">
        <f t="shared" si="8"/>
        <v>0</v>
      </c>
      <c r="J50" s="176"/>
      <c r="K50" s="165">
        <f t="shared" si="0"/>
        <v>280000</v>
      </c>
      <c r="L50" s="176"/>
      <c r="M50" s="165">
        <f t="shared" si="1"/>
        <v>232693404125</v>
      </c>
      <c r="N50" s="176"/>
      <c r="O50" s="165">
        <v>235880869997</v>
      </c>
      <c r="P50" s="176"/>
      <c r="Q50" s="148">
        <f t="shared" si="2"/>
        <v>-3187465872</v>
      </c>
      <c r="S50" s="311"/>
    </row>
    <row r="51" spans="1:20" s="58" customFormat="1" ht="31.5" customHeight="1">
      <c r="A51" s="271" t="s">
        <v>168</v>
      </c>
      <c r="B51" s="176"/>
      <c r="C51" s="165">
        <v>600000</v>
      </c>
      <c r="D51" s="176"/>
      <c r="E51" s="165">
        <v>569690062500</v>
      </c>
      <c r="F51" s="176"/>
      <c r="G51" s="165">
        <v>613677331410</v>
      </c>
      <c r="H51" s="176"/>
      <c r="I51" s="148">
        <f t="shared" si="3"/>
        <v>-43987268910</v>
      </c>
      <c r="J51" s="176"/>
      <c r="K51" s="165">
        <f t="shared" si="0"/>
        <v>600000</v>
      </c>
      <c r="L51" s="176"/>
      <c r="M51" s="165">
        <f t="shared" si="1"/>
        <v>569690062500</v>
      </c>
      <c r="N51" s="176"/>
      <c r="O51" s="165">
        <v>601188525892</v>
      </c>
      <c r="P51" s="176"/>
      <c r="Q51" s="148">
        <f t="shared" si="2"/>
        <v>-31498463392</v>
      </c>
      <c r="S51" s="311"/>
      <c r="T51" s="280"/>
    </row>
    <row r="52" spans="1:20" s="58" customFormat="1" ht="31.5" customHeight="1">
      <c r="A52" s="271" t="s">
        <v>251</v>
      </c>
      <c r="B52" s="176"/>
      <c r="C52" s="165">
        <v>11865</v>
      </c>
      <c r="D52" s="176"/>
      <c r="E52" s="165">
        <v>7686473905</v>
      </c>
      <c r="F52" s="176"/>
      <c r="G52" s="165">
        <v>7488673318</v>
      </c>
      <c r="H52" s="176"/>
      <c r="I52" s="148">
        <f t="shared" si="3"/>
        <v>197800587</v>
      </c>
      <c r="J52" s="176"/>
      <c r="K52" s="165">
        <f t="shared" si="0"/>
        <v>11865</v>
      </c>
      <c r="L52" s="176"/>
      <c r="M52" s="165">
        <f t="shared" si="1"/>
        <v>7686473905</v>
      </c>
      <c r="N52" s="176"/>
      <c r="O52" s="165">
        <v>6983973498</v>
      </c>
      <c r="P52" s="176"/>
      <c r="Q52" s="148">
        <f t="shared" si="2"/>
        <v>702500407</v>
      </c>
      <c r="S52" s="311"/>
      <c r="T52" s="280"/>
    </row>
    <row r="53" spans="1:20" s="58" customFormat="1" ht="31.5" customHeight="1">
      <c r="A53" s="271" t="s">
        <v>250</v>
      </c>
      <c r="B53" s="176"/>
      <c r="C53" s="165">
        <v>500000</v>
      </c>
      <c r="D53" s="176"/>
      <c r="E53" s="165">
        <v>499728125000</v>
      </c>
      <c r="F53" s="176"/>
      <c r="G53" s="165">
        <v>499728125000</v>
      </c>
      <c r="H53" s="176"/>
      <c r="I53" s="148">
        <f t="shared" si="3"/>
        <v>0</v>
      </c>
      <c r="J53" s="176"/>
      <c r="K53" s="165">
        <f t="shared" si="0"/>
        <v>500000</v>
      </c>
      <c r="L53" s="176"/>
      <c r="M53" s="165">
        <f t="shared" si="1"/>
        <v>499728125000</v>
      </c>
      <c r="N53" s="176"/>
      <c r="O53" s="165">
        <v>499728125000</v>
      </c>
      <c r="P53" s="176"/>
      <c r="Q53" s="148">
        <f t="shared" si="2"/>
        <v>0</v>
      </c>
      <c r="S53" s="311"/>
      <c r="T53" s="280"/>
    </row>
    <row r="54" spans="1:20" s="58" customFormat="1" ht="31.5" customHeight="1">
      <c r="A54" s="271" t="s">
        <v>278</v>
      </c>
      <c r="B54" s="176"/>
      <c r="C54" s="165">
        <v>3772859</v>
      </c>
      <c r="D54" s="176"/>
      <c r="E54" s="165">
        <v>1764737913705</v>
      </c>
      <c r="F54" s="176"/>
      <c r="G54" s="165">
        <v>1692715490304</v>
      </c>
      <c r="H54" s="176"/>
      <c r="I54" s="148">
        <f t="shared" si="3"/>
        <v>72022423401</v>
      </c>
      <c r="J54" s="176"/>
      <c r="K54" s="165">
        <f t="shared" ref="K54" si="9">C54</f>
        <v>3772859</v>
      </c>
      <c r="L54" s="176"/>
      <c r="M54" s="165">
        <f t="shared" ref="M54" si="10">E54</f>
        <v>1764737913705</v>
      </c>
      <c r="N54" s="176"/>
      <c r="O54" s="165">
        <v>1592409509795</v>
      </c>
      <c r="P54" s="176"/>
      <c r="Q54" s="148">
        <f t="shared" ref="Q54:Q61" si="11">M54-O54</f>
        <v>172328403910</v>
      </c>
      <c r="S54" s="311"/>
      <c r="T54" s="280"/>
    </row>
    <row r="55" spans="1:20" s="58" customFormat="1" ht="31.5" customHeight="1">
      <c r="A55" s="271" t="s">
        <v>289</v>
      </c>
      <c r="B55" s="176"/>
      <c r="C55" s="165">
        <v>1422445</v>
      </c>
      <c r="D55" s="176"/>
      <c r="E55" s="165">
        <v>1105207459495</v>
      </c>
      <c r="F55" s="176"/>
      <c r="G55" s="165">
        <v>1151482868303</v>
      </c>
      <c r="H55" s="176"/>
      <c r="I55" s="148">
        <f t="shared" si="3"/>
        <v>-46275408808</v>
      </c>
      <c r="J55" s="176"/>
      <c r="K55" s="165">
        <f t="shared" ref="K55:K56" si="12">C55</f>
        <v>1422445</v>
      </c>
      <c r="L55" s="176"/>
      <c r="M55" s="165">
        <f t="shared" ref="M55:M57" si="13">E55</f>
        <v>1105207459495</v>
      </c>
      <c r="N55" s="176"/>
      <c r="O55" s="165">
        <v>1267498066150</v>
      </c>
      <c r="P55" s="176"/>
      <c r="Q55" s="148">
        <f t="shared" si="11"/>
        <v>-162290606655</v>
      </c>
      <c r="S55" s="311"/>
      <c r="T55" s="280"/>
    </row>
    <row r="56" spans="1:20" s="58" customFormat="1" ht="31.5" customHeight="1">
      <c r="A56" s="271" t="s">
        <v>288</v>
      </c>
      <c r="B56" s="176"/>
      <c r="C56" s="165">
        <v>3734956</v>
      </c>
      <c r="D56" s="176"/>
      <c r="E56" s="165">
        <v>2963195958410</v>
      </c>
      <c r="F56" s="176"/>
      <c r="G56" s="165">
        <v>3093161479307</v>
      </c>
      <c r="H56" s="176"/>
      <c r="I56" s="148">
        <f t="shared" si="3"/>
        <v>-129965520897</v>
      </c>
      <c r="J56" s="176"/>
      <c r="K56" s="165">
        <f t="shared" si="12"/>
        <v>3734956</v>
      </c>
      <c r="L56" s="176"/>
      <c r="M56" s="165">
        <f t="shared" si="13"/>
        <v>2963195958410</v>
      </c>
      <c r="N56" s="176"/>
      <c r="O56" s="165">
        <v>3331136327610</v>
      </c>
      <c r="P56" s="176"/>
      <c r="Q56" s="148">
        <f t="shared" si="11"/>
        <v>-367940369200</v>
      </c>
      <c r="S56" s="311"/>
      <c r="T56" s="280"/>
    </row>
    <row r="57" spans="1:20" s="58" customFormat="1" ht="31.5" customHeight="1">
      <c r="A57" s="271" t="s">
        <v>312</v>
      </c>
      <c r="B57" s="176"/>
      <c r="C57" s="165">
        <v>0</v>
      </c>
      <c r="D57" s="176"/>
      <c r="E57" s="165">
        <v>21621172731</v>
      </c>
      <c r="F57" s="176"/>
      <c r="G57" s="165">
        <v>21816298256</v>
      </c>
      <c r="H57" s="176"/>
      <c r="I57" s="148">
        <f>E57-G57</f>
        <v>-195125525</v>
      </c>
      <c r="J57" s="176"/>
      <c r="K57" s="165">
        <f>C57</f>
        <v>0</v>
      </c>
      <c r="L57" s="176"/>
      <c r="M57" s="165">
        <f t="shared" si="13"/>
        <v>21621172731</v>
      </c>
      <c r="N57" s="176"/>
      <c r="O57" s="165">
        <v>21621172731</v>
      </c>
      <c r="P57" s="176"/>
      <c r="Q57" s="148">
        <f t="shared" si="11"/>
        <v>0</v>
      </c>
      <c r="S57" s="311"/>
      <c r="T57" s="280"/>
    </row>
    <row r="58" spans="1:20" s="58" customFormat="1" ht="31.5" customHeight="1">
      <c r="A58" s="271" t="s">
        <v>344</v>
      </c>
      <c r="B58" s="176"/>
      <c r="C58" s="165">
        <v>34248</v>
      </c>
      <c r="D58" s="176"/>
      <c r="E58" s="165">
        <v>33448605545</v>
      </c>
      <c r="F58" s="176"/>
      <c r="G58" s="165">
        <v>33185167794</v>
      </c>
      <c r="H58" s="176"/>
      <c r="I58" s="148">
        <f t="shared" si="3"/>
        <v>263437751</v>
      </c>
      <c r="J58" s="176"/>
      <c r="K58" s="165">
        <f t="shared" ref="K58:K61" si="14">C58</f>
        <v>34248</v>
      </c>
      <c r="L58" s="176"/>
      <c r="M58" s="165">
        <f t="shared" ref="M58:M61" si="15">E58</f>
        <v>33448605545</v>
      </c>
      <c r="N58" s="176"/>
      <c r="O58" s="165">
        <v>33185167794</v>
      </c>
      <c r="P58" s="176"/>
      <c r="Q58" s="148">
        <f t="shared" si="11"/>
        <v>263437751</v>
      </c>
      <c r="S58" s="311"/>
      <c r="T58" s="280"/>
    </row>
    <row r="59" spans="1:20" s="58" customFormat="1" ht="31.5" customHeight="1">
      <c r="A59" s="271" t="s">
        <v>347</v>
      </c>
      <c r="B59" s="176"/>
      <c r="C59" s="165">
        <v>12284</v>
      </c>
      <c r="D59" s="176"/>
      <c r="E59" s="165">
        <v>10479306976</v>
      </c>
      <c r="F59" s="176"/>
      <c r="G59" s="165">
        <v>10325522689</v>
      </c>
      <c r="H59" s="176"/>
      <c r="I59" s="148">
        <f t="shared" si="3"/>
        <v>153784287</v>
      </c>
      <c r="J59" s="176"/>
      <c r="K59" s="165">
        <f t="shared" si="14"/>
        <v>12284</v>
      </c>
      <c r="L59" s="176"/>
      <c r="M59" s="165">
        <f t="shared" si="15"/>
        <v>10479306976</v>
      </c>
      <c r="N59" s="176"/>
      <c r="O59" s="165">
        <v>10325522689</v>
      </c>
      <c r="P59" s="176"/>
      <c r="Q59" s="148">
        <f t="shared" si="11"/>
        <v>153784287</v>
      </c>
      <c r="S59" s="311"/>
      <c r="T59" s="280"/>
    </row>
    <row r="60" spans="1:20" s="58" customFormat="1" ht="31.5" customHeight="1">
      <c r="A60" s="271" t="s">
        <v>345</v>
      </c>
      <c r="B60" s="176"/>
      <c r="C60" s="165">
        <v>1636</v>
      </c>
      <c r="D60" s="176"/>
      <c r="E60" s="165">
        <v>1341591752</v>
      </c>
      <c r="F60" s="176"/>
      <c r="G60" s="165">
        <v>1309528026</v>
      </c>
      <c r="H60" s="176"/>
      <c r="I60" s="148">
        <f t="shared" si="3"/>
        <v>32063726</v>
      </c>
      <c r="J60" s="176"/>
      <c r="K60" s="165">
        <f t="shared" si="14"/>
        <v>1636</v>
      </c>
      <c r="L60" s="176"/>
      <c r="M60" s="165">
        <f t="shared" si="15"/>
        <v>1341591752</v>
      </c>
      <c r="N60" s="176"/>
      <c r="O60" s="165">
        <v>1309528026</v>
      </c>
      <c r="P60" s="176"/>
      <c r="Q60" s="148">
        <f t="shared" si="11"/>
        <v>32063726</v>
      </c>
      <c r="S60" s="311"/>
      <c r="T60" s="280"/>
    </row>
    <row r="61" spans="1:20" s="58" customFormat="1" ht="31.5" customHeight="1">
      <c r="A61" s="271" t="s">
        <v>346</v>
      </c>
      <c r="B61" s="176"/>
      <c r="C61" s="165">
        <v>79700</v>
      </c>
      <c r="D61" s="176"/>
      <c r="E61" s="165">
        <v>515330622931</v>
      </c>
      <c r="F61" s="176"/>
      <c r="G61" s="165">
        <v>500370019440</v>
      </c>
      <c r="H61" s="176"/>
      <c r="I61" s="148">
        <f t="shared" si="3"/>
        <v>14960603491</v>
      </c>
      <c r="J61" s="176"/>
      <c r="K61" s="165">
        <f t="shared" si="14"/>
        <v>79700</v>
      </c>
      <c r="L61" s="176"/>
      <c r="M61" s="165">
        <f t="shared" si="15"/>
        <v>515330622931</v>
      </c>
      <c r="N61" s="176"/>
      <c r="O61" s="165">
        <v>500370019440</v>
      </c>
      <c r="P61" s="176"/>
      <c r="Q61" s="148">
        <f t="shared" si="11"/>
        <v>14960603491</v>
      </c>
      <c r="S61" s="311"/>
      <c r="T61" s="280"/>
    </row>
    <row r="62" spans="1:20" ht="30" customHeight="1" thickBot="1">
      <c r="A62" s="11" t="s">
        <v>12</v>
      </c>
      <c r="B62" s="176"/>
      <c r="C62" s="177">
        <f>SUM(C7:C61)</f>
        <v>129568299</v>
      </c>
      <c r="D62" s="176"/>
      <c r="E62" s="177">
        <f>SUM(E7:E61)</f>
        <v>14120108686482</v>
      </c>
      <c r="F62" s="178"/>
      <c r="G62" s="177">
        <f>SUM(G7:G61)</f>
        <v>14198922715340</v>
      </c>
      <c r="H62" s="178"/>
      <c r="I62" s="218">
        <f>SUM(I7:I61)</f>
        <v>-78814028858</v>
      </c>
      <c r="J62" s="178"/>
      <c r="K62" s="296">
        <f>SUM(K7:K61)</f>
        <v>129568299</v>
      </c>
      <c r="L62" s="178"/>
      <c r="M62" s="296">
        <f>SUM(M7:M61)</f>
        <v>14120108686482</v>
      </c>
      <c r="N62" s="178"/>
      <c r="O62" s="177">
        <f>SUM(O7:O61)</f>
        <v>14384707678041</v>
      </c>
      <c r="P62" s="178"/>
      <c r="Q62" s="298">
        <f>SUM(Q7:Q61)</f>
        <v>-264598991559</v>
      </c>
      <c r="S62" s="310"/>
      <c r="T62" s="98"/>
    </row>
    <row r="63" spans="1:20" ht="30" customHeight="1" thickTop="1">
      <c r="M63" s="35"/>
      <c r="O63" s="126"/>
      <c r="S63" s="310"/>
      <c r="T63" s="98"/>
    </row>
    <row r="64" spans="1:20" ht="30" customHeight="1">
      <c r="S64" s="310"/>
      <c r="T64" s="98"/>
    </row>
    <row r="65" spans="18:19" ht="30" customHeight="1">
      <c r="S65" s="310"/>
    </row>
    <row r="66" spans="18:19" ht="30" customHeight="1">
      <c r="S66" s="310"/>
    </row>
    <row r="67" spans="18:19" ht="30" customHeight="1">
      <c r="S67" s="310"/>
    </row>
    <row r="68" spans="18:19" ht="30" customHeight="1">
      <c r="S68" s="310"/>
    </row>
    <row r="69" spans="18:19" ht="30" customHeight="1">
      <c r="S69" s="310"/>
    </row>
    <row r="70" spans="18:19" ht="30" customHeight="1">
      <c r="S70" s="310"/>
    </row>
    <row r="71" spans="18:19" ht="30" customHeight="1">
      <c r="S71" s="310"/>
    </row>
    <row r="72" spans="18:19" ht="30" customHeight="1">
      <c r="S72" s="310"/>
    </row>
    <row r="73" spans="18:19" ht="30" customHeight="1">
      <c r="S73" s="310"/>
    </row>
    <row r="74" spans="18:19" ht="30" customHeight="1">
      <c r="S74" s="310"/>
    </row>
    <row r="75" spans="18:19" ht="30" customHeight="1">
      <c r="R75" s="12"/>
      <c r="S75" s="310"/>
    </row>
    <row r="76" spans="18:19" ht="30" customHeight="1">
      <c r="R76" s="12"/>
      <c r="S76" s="310"/>
    </row>
    <row r="77" spans="18:19" ht="30" customHeight="1">
      <c r="R77" s="12"/>
      <c r="S77" s="310"/>
    </row>
    <row r="78" spans="18:19" ht="30" customHeight="1">
      <c r="R78" s="12"/>
      <c r="S78" s="310"/>
    </row>
    <row r="79" spans="18:19" ht="30" customHeight="1">
      <c r="R79" s="12"/>
      <c r="S79" s="310"/>
    </row>
    <row r="80" spans="18:19" ht="30" customHeight="1">
      <c r="R80" s="12"/>
      <c r="S80" s="310"/>
    </row>
    <row r="81" spans="18:19" ht="30" customHeight="1">
      <c r="R81" s="12"/>
      <c r="S81" s="310"/>
    </row>
    <row r="82" spans="18:19" ht="30" customHeight="1">
      <c r="R82" s="12"/>
      <c r="S82" s="310"/>
    </row>
    <row r="83" spans="18:19" ht="30" customHeight="1">
      <c r="R83" s="12"/>
      <c r="S83" s="310"/>
    </row>
    <row r="84" spans="18:19" ht="30" customHeight="1">
      <c r="R84" s="12"/>
      <c r="S84" s="310"/>
    </row>
    <row r="85" spans="18:19" ht="30" customHeight="1">
      <c r="R85" s="12"/>
      <c r="S85" s="310"/>
    </row>
    <row r="86" spans="18:19" ht="30" customHeight="1">
      <c r="R86" s="12"/>
      <c r="S86" s="310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Z40"/>
  <sheetViews>
    <sheetView rightToLeft="1" view="pageBreakPreview" zoomScale="90" zoomScaleNormal="100" zoomScaleSheetLayoutView="90" workbookViewId="0">
      <selection activeCell="S1" sqref="S1"/>
    </sheetView>
  </sheetViews>
  <sheetFormatPr defaultColWidth="9.140625" defaultRowHeight="30" customHeight="1"/>
  <cols>
    <col min="1" max="1" width="36.42578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15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16" customWidth="1"/>
    <col min="18" max="18" width="0.28515625" style="54" customWidth="1"/>
    <col min="19" max="19" width="23.42578125" style="303" bestFit="1" customWidth="1"/>
    <col min="20" max="20" width="18.7109375" style="54" bestFit="1" customWidth="1"/>
    <col min="21" max="21" width="18.7109375" style="96" bestFit="1" customWidth="1"/>
    <col min="22" max="22" width="17.28515625" style="54" bestFit="1" customWidth="1"/>
    <col min="23" max="23" width="15.85546875" style="54" customWidth="1"/>
    <col min="24" max="24" width="10.85546875" style="54" customWidth="1"/>
    <col min="25" max="25" width="12.28515625" style="54" customWidth="1"/>
    <col min="26" max="26" width="14" style="54" bestFit="1" customWidth="1"/>
    <col min="27" max="16384" width="9.140625" style="54"/>
  </cols>
  <sheetData>
    <row r="1" spans="1:26" ht="30" customHeight="1">
      <c r="A1" s="373" t="s">
        <v>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</row>
    <row r="2" spans="1:26" ht="30" customHeight="1">
      <c r="A2" s="373" t="s">
        <v>64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</row>
    <row r="3" spans="1:26" ht="30" customHeight="1">
      <c r="A3" s="373" t="s">
        <v>342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</row>
    <row r="4" spans="1:26" s="87" customFormat="1" ht="30" customHeight="1">
      <c r="A4" s="374" t="s">
        <v>105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S4" s="308"/>
      <c r="U4" s="244"/>
    </row>
    <row r="5" spans="1:26" ht="25.5" customHeight="1">
      <c r="A5" s="342" t="s">
        <v>65</v>
      </c>
      <c r="C5" s="342" t="s">
        <v>75</v>
      </c>
      <c r="D5" s="342"/>
      <c r="E5" s="342"/>
      <c r="F5" s="342"/>
      <c r="G5" s="342"/>
      <c r="H5" s="342"/>
      <c r="I5" s="342"/>
      <c r="K5" s="342" t="str">
        <f>'درآمد سرمایه گذاری در سهام'!$M$5</f>
        <v>از ابتدای سال مالی تا پایان ماه</v>
      </c>
      <c r="L5" s="342"/>
      <c r="M5" s="342"/>
      <c r="N5" s="342"/>
      <c r="O5" s="342"/>
      <c r="P5" s="342"/>
      <c r="Q5" s="342"/>
    </row>
    <row r="6" spans="1:26" ht="38.25" customHeight="1">
      <c r="A6" s="342"/>
      <c r="C6" s="61" t="s">
        <v>6</v>
      </c>
      <c r="D6" s="79"/>
      <c r="E6" s="61" t="s">
        <v>106</v>
      </c>
      <c r="F6" s="79"/>
      <c r="G6" s="61" t="s">
        <v>107</v>
      </c>
      <c r="H6" s="79"/>
      <c r="I6" s="213" t="s">
        <v>108</v>
      </c>
      <c r="K6" s="61" t="s">
        <v>6</v>
      </c>
      <c r="L6" s="79"/>
      <c r="M6" s="61" t="s">
        <v>106</v>
      </c>
      <c r="N6" s="79"/>
      <c r="O6" s="61" t="s">
        <v>107</v>
      </c>
      <c r="P6" s="79"/>
      <c r="Q6" s="61" t="s">
        <v>108</v>
      </c>
      <c r="S6" s="385"/>
      <c r="T6" s="385"/>
      <c r="U6" s="385"/>
      <c r="V6" s="127"/>
      <c r="W6" s="127"/>
      <c r="X6" s="127"/>
      <c r="Y6" s="127"/>
      <c r="Z6" s="127"/>
    </row>
    <row r="7" spans="1:26" ht="30" customHeight="1">
      <c r="A7" s="4" t="s">
        <v>276</v>
      </c>
      <c r="B7"/>
      <c r="C7" s="165">
        <v>0</v>
      </c>
      <c r="D7" s="176"/>
      <c r="E7" s="165">
        <v>0</v>
      </c>
      <c r="F7" s="165"/>
      <c r="G7" s="165">
        <v>0</v>
      </c>
      <c r="H7" s="165"/>
      <c r="I7" s="165">
        <f t="shared" ref="I7" si="0">E7-G7</f>
        <v>0</v>
      </c>
      <c r="J7" s="165"/>
      <c r="K7" s="165">
        <v>837501</v>
      </c>
      <c r="L7" s="176"/>
      <c r="M7" s="165">
        <v>4089459495</v>
      </c>
      <c r="N7" s="165"/>
      <c r="O7" s="165">
        <v>3697239645</v>
      </c>
      <c r="P7" s="165"/>
      <c r="Q7" s="148">
        <f t="shared" ref="Q7:Q19" si="1">M7-O7</f>
        <v>392219850</v>
      </c>
    </row>
    <row r="8" spans="1:26" ht="30" customHeight="1">
      <c r="A8" s="4" t="s">
        <v>263</v>
      </c>
      <c r="B8"/>
      <c r="C8" s="165">
        <v>0</v>
      </c>
      <c r="D8" s="176"/>
      <c r="E8" s="165">
        <v>0</v>
      </c>
      <c r="F8" s="165"/>
      <c r="G8" s="165">
        <v>0</v>
      </c>
      <c r="H8" s="165"/>
      <c r="I8" s="210">
        <f>E8-G8</f>
        <v>0</v>
      </c>
      <c r="J8" s="165"/>
      <c r="K8" s="165">
        <v>4556861</v>
      </c>
      <c r="L8" s="176"/>
      <c r="M8" s="165">
        <v>100028442884</v>
      </c>
      <c r="N8" s="165"/>
      <c r="O8" s="165">
        <v>106067050525</v>
      </c>
      <c r="P8" s="165"/>
      <c r="Q8" s="148">
        <f>M8-O8</f>
        <v>-6038607641</v>
      </c>
    </row>
    <row r="9" spans="1:26" ht="30" customHeight="1">
      <c r="A9" s="4" t="s">
        <v>164</v>
      </c>
      <c r="B9"/>
      <c r="C9" s="165">
        <v>0</v>
      </c>
      <c r="D9" s="176"/>
      <c r="E9" s="165">
        <v>0</v>
      </c>
      <c r="F9" s="165"/>
      <c r="G9" s="165">
        <v>0</v>
      </c>
      <c r="H9" s="165"/>
      <c r="I9" s="165">
        <f t="shared" ref="I9:I23" si="2">E9-G9</f>
        <v>0</v>
      </c>
      <c r="J9" s="165"/>
      <c r="K9" s="165">
        <v>3500000</v>
      </c>
      <c r="L9" s="176"/>
      <c r="M9" s="165">
        <v>123918355330</v>
      </c>
      <c r="N9" s="165"/>
      <c r="O9" s="165">
        <v>120702420558</v>
      </c>
      <c r="P9" s="165"/>
      <c r="Q9" s="165">
        <f t="shared" si="1"/>
        <v>3215934772</v>
      </c>
      <c r="T9" s="96"/>
    </row>
    <row r="10" spans="1:26" ht="30" customHeight="1">
      <c r="A10" s="4" t="s">
        <v>273</v>
      </c>
      <c r="B10"/>
      <c r="C10" s="165">
        <v>0</v>
      </c>
      <c r="D10" s="176"/>
      <c r="E10" s="165">
        <v>0</v>
      </c>
      <c r="F10" s="165"/>
      <c r="G10" s="165">
        <v>0</v>
      </c>
      <c r="H10" s="165"/>
      <c r="I10" s="210">
        <f t="shared" si="2"/>
        <v>0</v>
      </c>
      <c r="J10" s="165"/>
      <c r="K10" s="165">
        <v>30000</v>
      </c>
      <c r="L10" s="165"/>
      <c r="M10" s="165">
        <v>5452758830</v>
      </c>
      <c r="N10" s="165"/>
      <c r="O10" s="165">
        <v>4475584247</v>
      </c>
      <c r="P10" s="165"/>
      <c r="Q10" s="210">
        <f t="shared" si="1"/>
        <v>977174583</v>
      </c>
    </row>
    <row r="11" spans="1:26" ht="30" customHeight="1">
      <c r="A11" s="4" t="s">
        <v>274</v>
      </c>
      <c r="B11"/>
      <c r="C11" s="165">
        <v>0</v>
      </c>
      <c r="D11" s="176"/>
      <c r="E11" s="165">
        <v>0</v>
      </c>
      <c r="F11" s="165"/>
      <c r="G11" s="165">
        <v>0</v>
      </c>
      <c r="H11" s="165"/>
      <c r="I11" s="165">
        <f t="shared" si="2"/>
        <v>0</v>
      </c>
      <c r="J11" s="165"/>
      <c r="K11" s="165">
        <v>7056</v>
      </c>
      <c r="L11" s="165"/>
      <c r="M11" s="165">
        <v>914762737</v>
      </c>
      <c r="N11" s="165"/>
      <c r="O11" s="165">
        <v>822444187</v>
      </c>
      <c r="P11" s="165"/>
      <c r="Q11" s="165">
        <f>M11-O11</f>
        <v>92318550</v>
      </c>
    </row>
    <row r="12" spans="1:26" ht="30" customHeight="1">
      <c r="A12" s="4" t="s">
        <v>275</v>
      </c>
      <c r="B12"/>
      <c r="C12" s="165">
        <v>7767</v>
      </c>
      <c r="D12" s="176"/>
      <c r="E12" s="165">
        <v>6584178037</v>
      </c>
      <c r="F12" s="165"/>
      <c r="G12" s="165">
        <v>5078254647</v>
      </c>
      <c r="H12" s="165"/>
      <c r="I12" s="165">
        <f t="shared" si="2"/>
        <v>1505923390</v>
      </c>
      <c r="J12" s="165"/>
      <c r="K12" s="165">
        <v>22767</v>
      </c>
      <c r="L12" s="165"/>
      <c r="M12" s="165">
        <v>17919319574</v>
      </c>
      <c r="N12" s="165"/>
      <c r="O12" s="165">
        <v>14885621669</v>
      </c>
      <c r="P12" s="165"/>
      <c r="Q12" s="165">
        <f t="shared" si="1"/>
        <v>3033697905</v>
      </c>
    </row>
    <row r="13" spans="1:26" ht="30" customHeight="1">
      <c r="A13" s="4" t="s">
        <v>287</v>
      </c>
      <c r="B13"/>
      <c r="C13" s="165">
        <v>1000000</v>
      </c>
      <c r="D13" s="176"/>
      <c r="E13" s="165">
        <v>18020744123</v>
      </c>
      <c r="F13" s="165"/>
      <c r="G13" s="165">
        <v>14082345272</v>
      </c>
      <c r="H13" s="165"/>
      <c r="I13" s="165">
        <f t="shared" si="2"/>
        <v>3938398851</v>
      </c>
      <c r="J13" s="165"/>
      <c r="K13" s="165">
        <v>1450000</v>
      </c>
      <c r="L13" s="165"/>
      <c r="M13" s="165">
        <v>26087560440</v>
      </c>
      <c r="N13" s="165"/>
      <c r="O13" s="165">
        <v>20563558459</v>
      </c>
      <c r="P13" s="165"/>
      <c r="Q13" s="165">
        <f t="shared" si="1"/>
        <v>5524001981</v>
      </c>
    </row>
    <row r="14" spans="1:26" ht="30" customHeight="1">
      <c r="A14" s="4" t="s">
        <v>344</v>
      </c>
      <c r="B14"/>
      <c r="C14" s="165">
        <v>140</v>
      </c>
      <c r="D14" s="176"/>
      <c r="E14" s="165">
        <v>136145936</v>
      </c>
      <c r="F14" s="165"/>
      <c r="G14" s="165">
        <v>135655275</v>
      </c>
      <c r="H14" s="165"/>
      <c r="I14" s="165">
        <f t="shared" si="2"/>
        <v>490661</v>
      </c>
      <c r="J14" s="165"/>
      <c r="K14" s="165">
        <v>140</v>
      </c>
      <c r="L14" s="165"/>
      <c r="M14" s="165">
        <v>136145936</v>
      </c>
      <c r="N14" s="165"/>
      <c r="O14" s="165">
        <v>135655275</v>
      </c>
      <c r="P14" s="165"/>
      <c r="Q14" s="165">
        <f t="shared" si="1"/>
        <v>490661</v>
      </c>
    </row>
    <row r="15" spans="1:26" ht="30" customHeight="1">
      <c r="A15" s="4" t="s">
        <v>348</v>
      </c>
      <c r="B15"/>
      <c r="C15" s="165">
        <v>2619</v>
      </c>
      <c r="D15" s="176"/>
      <c r="E15" s="165">
        <v>2029144858</v>
      </c>
      <c r="F15" s="165"/>
      <c r="G15" s="165">
        <v>2008266808</v>
      </c>
      <c r="H15" s="165"/>
      <c r="I15" s="165">
        <f t="shared" si="2"/>
        <v>20878050</v>
      </c>
      <c r="J15" s="165"/>
      <c r="K15" s="165">
        <v>2619</v>
      </c>
      <c r="L15" s="165"/>
      <c r="M15" s="165">
        <v>2029144858</v>
      </c>
      <c r="N15" s="165"/>
      <c r="O15" s="165">
        <v>2008266808</v>
      </c>
      <c r="P15" s="165"/>
      <c r="Q15" s="165">
        <f t="shared" si="1"/>
        <v>20878050</v>
      </c>
    </row>
    <row r="16" spans="1:26" ht="30" customHeight="1">
      <c r="A16" s="4" t="s">
        <v>312</v>
      </c>
      <c r="B16"/>
      <c r="C16" s="165">
        <v>50000</v>
      </c>
      <c r="D16" s="176"/>
      <c r="E16" s="165">
        <v>21621172731</v>
      </c>
      <c r="F16" s="165"/>
      <c r="G16" s="165">
        <v>20936377968</v>
      </c>
      <c r="H16" s="165"/>
      <c r="I16" s="165">
        <f t="shared" si="2"/>
        <v>684794763</v>
      </c>
      <c r="J16" s="165"/>
      <c r="K16" s="165">
        <v>50000</v>
      </c>
      <c r="L16" s="165"/>
      <c r="M16" s="165">
        <v>21621172731</v>
      </c>
      <c r="N16" s="165"/>
      <c r="O16" s="165">
        <v>20936377968</v>
      </c>
      <c r="P16" s="165"/>
      <c r="Q16" s="165">
        <f t="shared" si="1"/>
        <v>684794763</v>
      </c>
    </row>
    <row r="17" spans="1:26" ht="30" customHeight="1">
      <c r="A17" s="4" t="s">
        <v>37</v>
      </c>
      <c r="B17"/>
      <c r="C17" s="165">
        <v>0</v>
      </c>
      <c r="D17" s="176"/>
      <c r="E17" s="165">
        <v>0</v>
      </c>
      <c r="F17" s="165"/>
      <c r="G17" s="165">
        <v>0</v>
      </c>
      <c r="H17" s="165"/>
      <c r="I17" s="165">
        <f t="shared" si="2"/>
        <v>0</v>
      </c>
      <c r="J17" s="165"/>
      <c r="K17" s="165">
        <v>200000</v>
      </c>
      <c r="L17" s="165"/>
      <c r="M17" s="165">
        <v>148245347744</v>
      </c>
      <c r="N17" s="165"/>
      <c r="O17" s="165">
        <v>146920068748</v>
      </c>
      <c r="P17" s="165"/>
      <c r="Q17" s="165">
        <f>M17-O17</f>
        <v>1325278996</v>
      </c>
    </row>
    <row r="18" spans="1:26" ht="30" customHeight="1">
      <c r="A18" s="4" t="s">
        <v>251</v>
      </c>
      <c r="B18"/>
      <c r="C18" s="165">
        <v>0</v>
      </c>
      <c r="D18" s="176"/>
      <c r="E18" s="165">
        <v>0</v>
      </c>
      <c r="F18" s="165"/>
      <c r="G18" s="165">
        <v>0</v>
      </c>
      <c r="H18" s="165"/>
      <c r="I18" s="165">
        <f t="shared" si="2"/>
        <v>0</v>
      </c>
      <c r="J18" s="165"/>
      <c r="K18" s="165">
        <v>10759</v>
      </c>
      <c r="L18" s="165"/>
      <c r="M18" s="165">
        <v>6396511158</v>
      </c>
      <c r="N18" s="165"/>
      <c r="O18" s="165">
        <v>6332960039</v>
      </c>
      <c r="P18" s="165"/>
      <c r="Q18" s="165">
        <f t="shared" si="1"/>
        <v>63551119</v>
      </c>
    </row>
    <row r="19" spans="1:26" ht="30" customHeight="1">
      <c r="A19" s="4" t="s">
        <v>154</v>
      </c>
      <c r="B19"/>
      <c r="C19" s="165">
        <v>0</v>
      </c>
      <c r="D19" s="176"/>
      <c r="E19" s="165">
        <v>0</v>
      </c>
      <c r="F19" s="176"/>
      <c r="G19" s="165">
        <v>0</v>
      </c>
      <c r="H19" s="176"/>
      <c r="I19" s="165">
        <f t="shared" si="2"/>
        <v>0</v>
      </c>
      <c r="J19" s="176"/>
      <c r="K19" s="165">
        <v>720000</v>
      </c>
      <c r="L19" s="176"/>
      <c r="M19" s="165">
        <v>623659201281</v>
      </c>
      <c r="N19" s="176"/>
      <c r="O19" s="165">
        <v>622533313354</v>
      </c>
      <c r="P19" s="176"/>
      <c r="Q19" s="148">
        <f t="shared" si="1"/>
        <v>1125887927</v>
      </c>
      <c r="S19" s="309"/>
      <c r="T19" s="129"/>
      <c r="U19" s="130"/>
      <c r="V19" s="130"/>
      <c r="W19" s="130"/>
      <c r="X19" s="130"/>
      <c r="Y19" s="128"/>
      <c r="Z19" s="130"/>
    </row>
    <row r="20" spans="1:26" ht="30" customHeight="1">
      <c r="A20" s="4" t="s">
        <v>223</v>
      </c>
      <c r="B20"/>
      <c r="C20" s="165">
        <v>0</v>
      </c>
      <c r="D20" s="176"/>
      <c r="E20" s="165">
        <v>0</v>
      </c>
      <c r="F20" s="176"/>
      <c r="G20" s="165">
        <v>0</v>
      </c>
      <c r="H20" s="176"/>
      <c r="I20" s="148">
        <f t="shared" si="2"/>
        <v>0</v>
      </c>
      <c r="J20" s="176"/>
      <c r="K20" s="165">
        <v>300000</v>
      </c>
      <c r="L20" s="176"/>
      <c r="M20" s="165">
        <v>299853705000</v>
      </c>
      <c r="N20" s="176"/>
      <c r="O20" s="165">
        <v>300153450000</v>
      </c>
      <c r="P20" s="176"/>
      <c r="Q20" s="148">
        <f>M20-O20</f>
        <v>-299745000</v>
      </c>
    </row>
    <row r="21" spans="1:26" ht="30" customHeight="1">
      <c r="A21" s="4" t="s">
        <v>184</v>
      </c>
      <c r="B21"/>
      <c r="C21" s="165">
        <v>0</v>
      </c>
      <c r="D21" s="176"/>
      <c r="E21" s="165">
        <v>0</v>
      </c>
      <c r="F21" s="176"/>
      <c r="G21" s="165">
        <v>0</v>
      </c>
      <c r="H21" s="176"/>
      <c r="I21" s="148">
        <f t="shared" si="2"/>
        <v>0</v>
      </c>
      <c r="J21" s="176"/>
      <c r="K21" s="165">
        <v>247264</v>
      </c>
      <c r="L21" s="176"/>
      <c r="M21" s="165">
        <v>195385782874</v>
      </c>
      <c r="N21" s="176"/>
      <c r="O21" s="165">
        <v>198269785086</v>
      </c>
      <c r="P21" s="176"/>
      <c r="Q21" s="148">
        <f t="shared" ref="Q21:Q23" si="3">M21-O21</f>
        <v>-2884002212</v>
      </c>
    </row>
    <row r="22" spans="1:26" ht="30" customHeight="1">
      <c r="A22" s="4" t="s">
        <v>172</v>
      </c>
      <c r="B22"/>
      <c r="C22" s="165">
        <v>0</v>
      </c>
      <c r="D22" s="176"/>
      <c r="E22" s="165">
        <v>0</v>
      </c>
      <c r="F22" s="176"/>
      <c r="G22" s="165">
        <v>0</v>
      </c>
      <c r="H22" s="176"/>
      <c r="I22" s="165">
        <f t="shared" si="2"/>
        <v>0</v>
      </c>
      <c r="J22" s="176"/>
      <c r="K22" s="165">
        <v>235000</v>
      </c>
      <c r="L22" s="176"/>
      <c r="M22" s="165">
        <v>201910271352</v>
      </c>
      <c r="N22" s="176"/>
      <c r="O22" s="165">
        <v>201520363687</v>
      </c>
      <c r="P22" s="176"/>
      <c r="Q22" s="148">
        <f t="shared" si="3"/>
        <v>389907665</v>
      </c>
    </row>
    <row r="23" spans="1:26" ht="30" customHeight="1">
      <c r="A23" s="4" t="s">
        <v>277</v>
      </c>
      <c r="B23"/>
      <c r="C23" s="165">
        <v>0</v>
      </c>
      <c r="D23" s="176"/>
      <c r="E23" s="165">
        <v>0</v>
      </c>
      <c r="F23" s="176"/>
      <c r="G23" s="165">
        <v>0</v>
      </c>
      <c r="H23" s="176"/>
      <c r="I23" s="148">
        <f t="shared" si="2"/>
        <v>0</v>
      </c>
      <c r="J23" s="176"/>
      <c r="K23" s="165">
        <v>615000</v>
      </c>
      <c r="L23" s="176"/>
      <c r="M23" s="165">
        <v>488582100000</v>
      </c>
      <c r="N23" s="176"/>
      <c r="O23" s="165">
        <v>491732475000</v>
      </c>
      <c r="P23" s="176"/>
      <c r="Q23" s="148">
        <f t="shared" si="3"/>
        <v>-3150375000</v>
      </c>
    </row>
    <row r="24" spans="1:26" ht="30" customHeight="1" thickBot="1">
      <c r="A24" s="11" t="s">
        <v>12</v>
      </c>
      <c r="B24"/>
      <c r="C24" s="157">
        <f>SUM(C7:C23)</f>
        <v>1060526</v>
      </c>
      <c r="D24" s="279"/>
      <c r="E24" s="157">
        <f>SUM(E7:E23)</f>
        <v>48391385685</v>
      </c>
      <c r="F24" s="279"/>
      <c r="G24" s="157">
        <f>SUM(G7:G23)</f>
        <v>42240899970</v>
      </c>
      <c r="H24" s="279"/>
      <c r="I24" s="214">
        <f>SUM(I7:I23)</f>
        <v>6150485715</v>
      </c>
      <c r="J24" s="279"/>
      <c r="K24" s="157">
        <f>SUM(K7:K23)</f>
        <v>12784967</v>
      </c>
      <c r="L24" s="279"/>
      <c r="M24" s="157">
        <f>SUM(M7:M23)</f>
        <v>2266230042224</v>
      </c>
      <c r="N24" s="279"/>
      <c r="O24" s="157">
        <f>SUM(O7:O23)</f>
        <v>2261756635255</v>
      </c>
      <c r="P24" s="279"/>
      <c r="Q24" s="214">
        <f>SUM(Q7:Q23)</f>
        <v>4473406969</v>
      </c>
    </row>
    <row r="25" spans="1:26" ht="30" customHeight="1" thickTop="1"/>
    <row r="28" spans="1:26" ht="30" customHeight="1">
      <c r="M28" s="303"/>
      <c r="O28" s="96"/>
    </row>
    <row r="29" spans="1:26" ht="30" customHeight="1">
      <c r="M29" s="303"/>
    </row>
    <row r="30" spans="1:26" ht="30" customHeight="1">
      <c r="M30" s="303"/>
      <c r="O30" s="96"/>
      <c r="V30" s="96"/>
    </row>
    <row r="31" spans="1:26" ht="30" customHeight="1">
      <c r="M31" s="303"/>
      <c r="O31" s="96"/>
      <c r="V31" s="96"/>
    </row>
    <row r="32" spans="1:26" ht="30" customHeight="1">
      <c r="M32" s="303"/>
      <c r="T32" s="96"/>
      <c r="V32" s="96"/>
    </row>
    <row r="33" spans="13:22" ht="30" customHeight="1">
      <c r="M33" s="303"/>
      <c r="O33" s="303"/>
      <c r="T33" s="96"/>
      <c r="V33" s="96"/>
    </row>
    <row r="34" spans="13:22" ht="30" customHeight="1">
      <c r="O34" s="303"/>
      <c r="T34" s="96"/>
      <c r="V34" s="96"/>
    </row>
    <row r="35" spans="13:22" ht="30" customHeight="1">
      <c r="M35" s="96"/>
      <c r="O35" s="303"/>
      <c r="T35" s="302"/>
      <c r="V35" s="96"/>
    </row>
    <row r="36" spans="13:22" ht="30" customHeight="1">
      <c r="M36" s="96"/>
      <c r="O36" s="303"/>
      <c r="V36" s="96"/>
    </row>
    <row r="37" spans="13:22" ht="30" customHeight="1">
      <c r="M37" s="96"/>
    </row>
    <row r="38" spans="13:22" ht="30" customHeight="1">
      <c r="M38" s="303"/>
      <c r="O38" s="96"/>
    </row>
    <row r="39" spans="13:22" ht="30" customHeight="1">
      <c r="M39" s="304"/>
    </row>
    <row r="40" spans="13:22" ht="30" customHeight="1">
      <c r="O40" s="96"/>
    </row>
  </sheetData>
  <mergeCells count="8">
    <mergeCell ref="S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paperSize="9" scale="6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118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12" bestFit="1" customWidth="1"/>
    <col min="6" max="6" width="1.28515625" customWidth="1"/>
    <col min="7" max="7" width="18.5703125" style="58" bestFit="1" customWidth="1"/>
    <col min="8" max="8" width="1.28515625" customWidth="1"/>
    <col min="9" max="9" width="19" bestFit="1" customWidth="1"/>
    <col min="10" max="10" width="1.28515625" customWidth="1"/>
    <col min="11" max="11" width="16.140625" style="179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/>
      <c r="O1"/>
      <c r="P1" s="34"/>
      <c r="Q1" s="34"/>
    </row>
    <row r="2" spans="1:17" s="12" customFormat="1" ht="30" customHeight="1">
      <c r="A2" s="325" t="s">
        <v>64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/>
      <c r="O2"/>
      <c r="P2" s="34"/>
      <c r="Q2" s="34"/>
    </row>
    <row r="3" spans="1:17" s="12" customFormat="1" ht="30" customHeight="1">
      <c r="A3" s="325" t="s">
        <v>342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P3" s="98"/>
      <c r="Q3" s="98"/>
    </row>
    <row r="4" spans="1:17" s="13" customFormat="1" ht="30" customHeight="1">
      <c r="A4" s="326" t="s">
        <v>104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12"/>
      <c r="O4" s="12"/>
      <c r="P4" s="98"/>
      <c r="Q4" s="98"/>
    </row>
    <row r="5" spans="1:17" s="12" customFormat="1" ht="25.5" customHeight="1">
      <c r="A5" s="327" t="s">
        <v>65</v>
      </c>
      <c r="C5" s="327" t="s">
        <v>75</v>
      </c>
      <c r="D5" s="327"/>
      <c r="E5" s="327"/>
      <c r="F5" s="327"/>
      <c r="G5" s="327"/>
      <c r="I5" s="327" t="str">
        <f>'درآمد سرمایه گذاری در سهام'!$M$5</f>
        <v>از ابتدای سال مالی تا پایان ماه</v>
      </c>
      <c r="J5" s="327"/>
      <c r="K5" s="327"/>
      <c r="L5" s="327"/>
      <c r="M5" s="327"/>
      <c r="N5" s="131"/>
      <c r="P5" s="98"/>
      <c r="Q5" s="98"/>
    </row>
    <row r="6" spans="1:17" s="12" customFormat="1" ht="24" customHeight="1">
      <c r="A6" s="327"/>
      <c r="C6" s="6" t="s">
        <v>102</v>
      </c>
      <c r="D6" s="26"/>
      <c r="E6" s="208" t="s">
        <v>98</v>
      </c>
      <c r="F6" s="26"/>
      <c r="G6" s="61" t="s">
        <v>103</v>
      </c>
      <c r="I6" s="6" t="s">
        <v>102</v>
      </c>
      <c r="J6" s="26"/>
      <c r="K6" s="180" t="s">
        <v>98</v>
      </c>
      <c r="L6" s="26"/>
      <c r="M6" s="61" t="s">
        <v>103</v>
      </c>
      <c r="N6" s="132"/>
      <c r="O6" s="13"/>
      <c r="P6" s="115"/>
      <c r="Q6" s="115"/>
    </row>
    <row r="7" spans="1:17" s="12" customFormat="1" ht="30" customHeight="1">
      <c r="A7" s="3" t="s">
        <v>238</v>
      </c>
      <c r="B7"/>
      <c r="C7" s="165">
        <v>1515029</v>
      </c>
      <c r="D7" s="176"/>
      <c r="E7" s="209">
        <v>0</v>
      </c>
      <c r="F7" s="181"/>
      <c r="G7" s="182">
        <f>C7-E7</f>
        <v>1515029</v>
      </c>
      <c r="H7" s="181"/>
      <c r="I7" s="165">
        <v>1686509</v>
      </c>
      <c r="J7" s="181"/>
      <c r="K7" s="210">
        <v>0</v>
      </c>
      <c r="L7" s="176"/>
      <c r="M7" s="166">
        <f>I7+K7</f>
        <v>1686509</v>
      </c>
      <c r="N7" s="131"/>
      <c r="P7" s="98"/>
      <c r="Q7" s="98"/>
    </row>
    <row r="8" spans="1:17" s="12" customFormat="1" ht="30" customHeight="1">
      <c r="A8" s="4" t="s">
        <v>239</v>
      </c>
      <c r="B8"/>
      <c r="C8" s="165">
        <v>43048</v>
      </c>
      <c r="D8" s="176"/>
      <c r="E8" s="210">
        <v>0</v>
      </c>
      <c r="F8" s="181"/>
      <c r="G8" s="182">
        <f t="shared" ref="G8:G15" si="0">C8-E8</f>
        <v>43048</v>
      </c>
      <c r="H8" s="181"/>
      <c r="I8" s="165">
        <v>137099</v>
      </c>
      <c r="J8" s="181"/>
      <c r="K8" s="210">
        <v>0</v>
      </c>
      <c r="L8" s="176"/>
      <c r="M8" s="165">
        <f t="shared" ref="M8:M23" si="1">I8+K8</f>
        <v>137099</v>
      </c>
      <c r="N8" s="131"/>
      <c r="P8" s="98"/>
      <c r="Q8" s="98"/>
    </row>
    <row r="9" spans="1:17" s="12" customFormat="1" ht="30" customHeight="1">
      <c r="A9" s="4" t="s">
        <v>240</v>
      </c>
      <c r="B9"/>
      <c r="C9" s="165">
        <v>36713</v>
      </c>
      <c r="D9" s="176"/>
      <c r="E9" s="210">
        <v>0</v>
      </c>
      <c r="F9" s="181"/>
      <c r="G9" s="182">
        <f t="shared" si="0"/>
        <v>36713</v>
      </c>
      <c r="H9" s="181"/>
      <c r="I9" s="165">
        <v>532254879</v>
      </c>
      <c r="J9" s="181"/>
      <c r="K9" s="210">
        <v>0</v>
      </c>
      <c r="L9" s="176"/>
      <c r="M9" s="165">
        <f t="shared" si="1"/>
        <v>532254879</v>
      </c>
      <c r="N9" s="131"/>
      <c r="P9" s="98"/>
      <c r="Q9" s="98"/>
    </row>
    <row r="10" spans="1:17" s="12" customFormat="1" ht="30" customHeight="1">
      <c r="A10" s="4" t="s">
        <v>241</v>
      </c>
      <c r="B10"/>
      <c r="C10" s="165">
        <v>38392</v>
      </c>
      <c r="D10" s="176"/>
      <c r="E10" s="210">
        <v>0</v>
      </c>
      <c r="F10" s="181"/>
      <c r="G10" s="182">
        <f t="shared" si="0"/>
        <v>38392</v>
      </c>
      <c r="H10" s="181"/>
      <c r="I10" s="165">
        <v>178027</v>
      </c>
      <c r="J10" s="181"/>
      <c r="K10" s="210">
        <v>0</v>
      </c>
      <c r="L10" s="176"/>
      <c r="M10" s="165">
        <f t="shared" si="1"/>
        <v>178027</v>
      </c>
      <c r="N10" s="131"/>
      <c r="P10" s="98"/>
      <c r="Q10" s="98"/>
    </row>
    <row r="11" spans="1:17" s="12" customFormat="1" ht="30" customHeight="1">
      <c r="A11" s="4" t="s">
        <v>242</v>
      </c>
      <c r="B11"/>
      <c r="C11" s="165">
        <v>72200</v>
      </c>
      <c r="D11" s="176"/>
      <c r="E11" s="210">
        <v>0</v>
      </c>
      <c r="F11" s="181"/>
      <c r="G11" s="182">
        <f t="shared" si="0"/>
        <v>72200</v>
      </c>
      <c r="H11" s="181"/>
      <c r="I11" s="165">
        <v>287501</v>
      </c>
      <c r="J11" s="181"/>
      <c r="K11" s="210">
        <v>0</v>
      </c>
      <c r="L11" s="176"/>
      <c r="M11" s="165">
        <f t="shared" si="1"/>
        <v>287501</v>
      </c>
      <c r="N11" s="131"/>
      <c r="P11" s="98"/>
      <c r="Q11" s="98"/>
    </row>
    <row r="12" spans="1:17" s="12" customFormat="1" ht="30" customHeight="1">
      <c r="A12" s="4" t="s">
        <v>243</v>
      </c>
      <c r="B12"/>
      <c r="C12" s="165">
        <v>39219</v>
      </c>
      <c r="D12" s="176"/>
      <c r="E12" s="210">
        <v>0</v>
      </c>
      <c r="F12" s="176"/>
      <c r="G12" s="182">
        <f t="shared" si="0"/>
        <v>39219</v>
      </c>
      <c r="H12" s="176"/>
      <c r="I12" s="165">
        <v>150774</v>
      </c>
      <c r="J12" s="176"/>
      <c r="K12" s="210">
        <v>0</v>
      </c>
      <c r="L12" s="176"/>
      <c r="M12" s="165">
        <f t="shared" si="1"/>
        <v>150774</v>
      </c>
      <c r="N12" s="131"/>
      <c r="P12" s="98"/>
      <c r="Q12" s="98"/>
    </row>
    <row r="13" spans="1:17" s="12" customFormat="1" ht="30" customHeight="1">
      <c r="A13" s="4" t="s">
        <v>244</v>
      </c>
      <c r="B13"/>
      <c r="C13" s="165">
        <v>42988</v>
      </c>
      <c r="D13" s="176"/>
      <c r="E13" s="210">
        <v>0</v>
      </c>
      <c r="F13" s="176"/>
      <c r="G13" s="182">
        <f t="shared" si="0"/>
        <v>42988</v>
      </c>
      <c r="H13" s="176"/>
      <c r="I13" s="165">
        <v>164471</v>
      </c>
      <c r="J13" s="176"/>
      <c r="K13" s="210">
        <v>0</v>
      </c>
      <c r="L13" s="176"/>
      <c r="M13" s="165">
        <f t="shared" si="1"/>
        <v>164471</v>
      </c>
      <c r="N13" s="131"/>
      <c r="P13" s="98"/>
      <c r="Q13" s="98"/>
    </row>
    <row r="14" spans="1:17" s="12" customFormat="1" ht="30" customHeight="1">
      <c r="A14" s="4" t="s">
        <v>245</v>
      </c>
      <c r="B14"/>
      <c r="C14" s="165">
        <v>55746</v>
      </c>
      <c r="D14" s="176"/>
      <c r="E14" s="210">
        <v>0</v>
      </c>
      <c r="F14" s="176"/>
      <c r="G14" s="182">
        <f t="shared" si="0"/>
        <v>55746</v>
      </c>
      <c r="H14" s="176"/>
      <c r="I14" s="165">
        <v>241808</v>
      </c>
      <c r="J14" s="176"/>
      <c r="K14" s="210">
        <v>0</v>
      </c>
      <c r="L14" s="176"/>
      <c r="M14" s="165">
        <f t="shared" si="1"/>
        <v>241808</v>
      </c>
      <c r="N14" s="131"/>
      <c r="P14" s="98"/>
      <c r="Q14" s="98"/>
    </row>
    <row r="15" spans="1:17" s="12" customFormat="1" ht="30" customHeight="1">
      <c r="A15" s="4" t="s">
        <v>246</v>
      </c>
      <c r="B15"/>
      <c r="C15" s="165">
        <v>54632</v>
      </c>
      <c r="D15" s="176"/>
      <c r="E15" s="210">
        <v>0</v>
      </c>
      <c r="F15" s="176"/>
      <c r="G15" s="182">
        <f t="shared" si="0"/>
        <v>54632</v>
      </c>
      <c r="H15" s="176"/>
      <c r="I15" s="165">
        <v>178255</v>
      </c>
      <c r="J15" s="182"/>
      <c r="K15" s="210">
        <v>0</v>
      </c>
      <c r="L15" s="176"/>
      <c r="M15" s="165">
        <f t="shared" si="1"/>
        <v>178255</v>
      </c>
      <c r="N15"/>
      <c r="O15"/>
      <c r="P15" s="34"/>
      <c r="Q15" s="34"/>
    </row>
    <row r="16" spans="1:17" s="22" customFormat="1" ht="30" customHeight="1">
      <c r="A16" s="4" t="s">
        <v>158</v>
      </c>
      <c r="B16"/>
      <c r="C16" s="165">
        <v>22372</v>
      </c>
      <c r="D16" s="176"/>
      <c r="E16" s="210">
        <v>0</v>
      </c>
      <c r="F16" s="176"/>
      <c r="G16" s="182">
        <f t="shared" ref="G16:G55" si="2">C16+E16</f>
        <v>22372</v>
      </c>
      <c r="H16" s="176"/>
      <c r="I16" s="165">
        <v>289369</v>
      </c>
      <c r="J16" s="176"/>
      <c r="K16" s="210">
        <v>0</v>
      </c>
      <c r="L16" s="176"/>
      <c r="M16" s="165">
        <f t="shared" si="1"/>
        <v>289369</v>
      </c>
      <c r="N16"/>
      <c r="O16"/>
      <c r="P16" s="34"/>
      <c r="Q16" s="34"/>
    </row>
    <row r="17" spans="1:17" s="22" customFormat="1" ht="30" customHeight="1">
      <c r="A17" s="4" t="s">
        <v>167</v>
      </c>
      <c r="B17"/>
      <c r="C17" s="165">
        <v>4403698614</v>
      </c>
      <c r="D17" s="176"/>
      <c r="E17" s="210">
        <v>0</v>
      </c>
      <c r="F17" s="176"/>
      <c r="G17" s="182">
        <f t="shared" si="2"/>
        <v>4403698614</v>
      </c>
      <c r="H17" s="176"/>
      <c r="I17" s="165">
        <v>17188630074</v>
      </c>
      <c r="J17" s="176"/>
      <c r="K17" s="210">
        <v>-11675083</v>
      </c>
      <c r="L17" s="176"/>
      <c r="M17" s="165">
        <f t="shared" si="1"/>
        <v>17176954991</v>
      </c>
      <c r="N17"/>
      <c r="O17"/>
      <c r="P17" s="34"/>
      <c r="Q17" s="34"/>
    </row>
    <row r="18" spans="1:17" s="22" customFormat="1" ht="30" customHeight="1">
      <c r="A18" s="4" t="s">
        <v>171</v>
      </c>
      <c r="B18"/>
      <c r="C18" s="165">
        <v>0</v>
      </c>
      <c r="D18" s="176"/>
      <c r="E18" s="210">
        <v>0</v>
      </c>
      <c r="F18" s="176"/>
      <c r="G18" s="182">
        <f t="shared" si="2"/>
        <v>0</v>
      </c>
      <c r="H18" s="176"/>
      <c r="I18" s="165">
        <v>10994151832</v>
      </c>
      <c r="J18" s="176"/>
      <c r="K18" s="210">
        <v>0</v>
      </c>
      <c r="L18" s="176"/>
      <c r="M18" s="165">
        <f t="shared" si="1"/>
        <v>10994151832</v>
      </c>
      <c r="N18"/>
      <c r="O18"/>
      <c r="P18" s="34"/>
      <c r="Q18" s="34"/>
    </row>
    <row r="19" spans="1:17" s="22" customFormat="1" ht="30" customHeight="1">
      <c r="A19" s="4" t="s">
        <v>178</v>
      </c>
      <c r="B19"/>
      <c r="C19" s="165">
        <v>42668</v>
      </c>
      <c r="D19" s="176"/>
      <c r="E19" s="210">
        <v>0</v>
      </c>
      <c r="F19" s="176"/>
      <c r="G19" s="182">
        <f t="shared" si="2"/>
        <v>42668</v>
      </c>
      <c r="H19" s="176"/>
      <c r="I19" s="165">
        <v>166788</v>
      </c>
      <c r="J19" s="176"/>
      <c r="K19" s="210">
        <v>0</v>
      </c>
      <c r="L19" s="176"/>
      <c r="M19" s="165">
        <f t="shared" si="1"/>
        <v>166788</v>
      </c>
      <c r="N19"/>
      <c r="O19"/>
      <c r="P19" s="34"/>
      <c r="Q19" s="34"/>
    </row>
    <row r="20" spans="1:17" s="22" customFormat="1" ht="30" customHeight="1">
      <c r="A20" s="4" t="s">
        <v>179</v>
      </c>
      <c r="B20"/>
      <c r="C20" s="165">
        <v>0</v>
      </c>
      <c r="D20" s="176"/>
      <c r="E20" s="210">
        <v>0</v>
      </c>
      <c r="F20" s="176"/>
      <c r="G20" s="182">
        <f t="shared" si="2"/>
        <v>0</v>
      </c>
      <c r="H20" s="176"/>
      <c r="I20" s="165">
        <v>573424635</v>
      </c>
      <c r="J20" s="176"/>
      <c r="K20" s="210">
        <v>0</v>
      </c>
      <c r="L20" s="176"/>
      <c r="M20" s="165">
        <f t="shared" si="1"/>
        <v>573424635</v>
      </c>
      <c r="N20"/>
      <c r="O20"/>
      <c r="P20" s="34"/>
      <c r="Q20" s="34"/>
    </row>
    <row r="21" spans="1:17" s="22" customFormat="1" ht="30" customHeight="1">
      <c r="A21" s="4" t="s">
        <v>180</v>
      </c>
      <c r="B21"/>
      <c r="C21" s="165">
        <v>6267123275</v>
      </c>
      <c r="D21" s="176"/>
      <c r="E21" s="210">
        <v>0</v>
      </c>
      <c r="F21" s="176"/>
      <c r="G21" s="182">
        <f t="shared" si="2"/>
        <v>6267123275</v>
      </c>
      <c r="H21" s="176"/>
      <c r="I21" s="165">
        <v>28828767065</v>
      </c>
      <c r="J21" s="176"/>
      <c r="K21" s="210">
        <v>-18196225</v>
      </c>
      <c r="L21" s="176"/>
      <c r="M21" s="165">
        <f t="shared" si="1"/>
        <v>28810570840</v>
      </c>
      <c r="N21"/>
      <c r="O21"/>
      <c r="P21" s="34"/>
      <c r="Q21" s="34"/>
    </row>
    <row r="22" spans="1:17" s="22" customFormat="1" ht="30" customHeight="1">
      <c r="A22" s="4" t="s">
        <v>181</v>
      </c>
      <c r="B22"/>
      <c r="C22" s="165">
        <v>6267123275</v>
      </c>
      <c r="D22" s="176"/>
      <c r="E22" s="210">
        <v>0</v>
      </c>
      <c r="F22" s="176"/>
      <c r="G22" s="182">
        <f t="shared" si="2"/>
        <v>6267123275</v>
      </c>
      <c r="H22" s="176"/>
      <c r="I22" s="165">
        <v>28828767065</v>
      </c>
      <c r="J22" s="176"/>
      <c r="K22" s="210">
        <v>-21176629</v>
      </c>
      <c r="L22" s="176"/>
      <c r="M22" s="165">
        <f t="shared" si="1"/>
        <v>28807590436</v>
      </c>
      <c r="N22"/>
      <c r="O22"/>
      <c r="P22" s="34"/>
      <c r="Q22" s="34"/>
    </row>
    <row r="23" spans="1:17" s="22" customFormat="1" ht="30" customHeight="1">
      <c r="A23" s="4" t="s">
        <v>182</v>
      </c>
      <c r="B23"/>
      <c r="C23" s="165">
        <v>0</v>
      </c>
      <c r="D23" s="176"/>
      <c r="E23" s="210">
        <v>0</v>
      </c>
      <c r="F23" s="176"/>
      <c r="G23" s="182">
        <f t="shared" si="2"/>
        <v>0</v>
      </c>
      <c r="H23" s="176"/>
      <c r="I23" s="165">
        <v>2867123280</v>
      </c>
      <c r="J23" s="176"/>
      <c r="K23" s="210">
        <v>0</v>
      </c>
      <c r="L23" s="176"/>
      <c r="M23" s="165">
        <f t="shared" si="1"/>
        <v>2867123280</v>
      </c>
      <c r="N23"/>
      <c r="O23"/>
      <c r="P23" s="34"/>
      <c r="Q23" s="34"/>
    </row>
    <row r="24" spans="1:17" s="22" customFormat="1" ht="30" customHeight="1">
      <c r="A24" s="4" t="s">
        <v>183</v>
      </c>
      <c r="B24"/>
      <c r="C24" s="165">
        <v>66971</v>
      </c>
      <c r="D24" s="176"/>
      <c r="E24" s="210">
        <v>0</v>
      </c>
      <c r="F24" s="176"/>
      <c r="G24" s="182">
        <f t="shared" si="2"/>
        <v>66971</v>
      </c>
      <c r="H24" s="176"/>
      <c r="I24" s="165">
        <v>249738</v>
      </c>
      <c r="J24" s="176"/>
      <c r="K24" s="210">
        <v>0</v>
      </c>
      <c r="L24" s="176"/>
      <c r="M24" s="165">
        <f t="shared" ref="M24:M87" si="3">I24+K24</f>
        <v>249738</v>
      </c>
      <c r="N24"/>
      <c r="O24"/>
      <c r="P24" s="34"/>
      <c r="Q24" s="34"/>
    </row>
    <row r="25" spans="1:17" s="22" customFormat="1" ht="30" customHeight="1">
      <c r="A25" s="4" t="s">
        <v>189</v>
      </c>
      <c r="B25"/>
      <c r="C25" s="165">
        <v>0</v>
      </c>
      <c r="D25" s="176"/>
      <c r="E25" s="210">
        <v>0</v>
      </c>
      <c r="F25" s="176"/>
      <c r="G25" s="182">
        <f t="shared" si="2"/>
        <v>0</v>
      </c>
      <c r="H25" s="176"/>
      <c r="I25" s="165">
        <v>4127671224</v>
      </c>
      <c r="J25" s="176"/>
      <c r="K25" s="210">
        <v>0</v>
      </c>
      <c r="L25" s="176"/>
      <c r="M25" s="165">
        <f t="shared" si="3"/>
        <v>4127671224</v>
      </c>
      <c r="N25"/>
      <c r="O25"/>
      <c r="P25" s="34"/>
      <c r="Q25" s="34"/>
    </row>
    <row r="26" spans="1:17" s="22" customFormat="1" ht="30" customHeight="1">
      <c r="A26" s="4" t="s">
        <v>190</v>
      </c>
      <c r="B26"/>
      <c r="C26" s="165">
        <v>0</v>
      </c>
      <c r="D26" s="176"/>
      <c r="E26" s="210">
        <v>0</v>
      </c>
      <c r="F26" s="176"/>
      <c r="G26" s="182">
        <f t="shared" si="2"/>
        <v>0</v>
      </c>
      <c r="H26" s="176"/>
      <c r="I26" s="165">
        <v>3669041070</v>
      </c>
      <c r="J26" s="176"/>
      <c r="K26" s="210">
        <v>0</v>
      </c>
      <c r="L26" s="176"/>
      <c r="M26" s="165">
        <f t="shared" si="3"/>
        <v>3669041070</v>
      </c>
      <c r="N26"/>
      <c r="O26"/>
      <c r="P26" s="34"/>
      <c r="Q26" s="34"/>
    </row>
    <row r="27" spans="1:17" s="22" customFormat="1" ht="30" customHeight="1">
      <c r="A27" s="4" t="s">
        <v>191</v>
      </c>
      <c r="B27"/>
      <c r="C27" s="165">
        <v>0</v>
      </c>
      <c r="D27" s="176"/>
      <c r="E27" s="210">
        <v>0</v>
      </c>
      <c r="F27" s="176"/>
      <c r="G27" s="182">
        <f t="shared" si="2"/>
        <v>0</v>
      </c>
      <c r="H27" s="176"/>
      <c r="I27" s="165">
        <v>2178493137</v>
      </c>
      <c r="J27" s="176"/>
      <c r="K27" s="210">
        <v>0</v>
      </c>
      <c r="L27" s="176"/>
      <c r="M27" s="165">
        <f t="shared" si="3"/>
        <v>2178493137</v>
      </c>
      <c r="N27"/>
      <c r="O27"/>
      <c r="P27" s="34"/>
      <c r="Q27" s="34"/>
    </row>
    <row r="28" spans="1:17" s="22" customFormat="1" ht="30" customHeight="1">
      <c r="A28" s="4" t="s">
        <v>192</v>
      </c>
      <c r="B28"/>
      <c r="C28" s="165">
        <v>0</v>
      </c>
      <c r="D28" s="176"/>
      <c r="E28" s="210">
        <v>0</v>
      </c>
      <c r="F28" s="176"/>
      <c r="G28" s="182">
        <f t="shared" si="2"/>
        <v>0</v>
      </c>
      <c r="H28" s="176"/>
      <c r="I28" s="165">
        <v>1613698614</v>
      </c>
      <c r="J28" s="176"/>
      <c r="K28" s="210">
        <v>0</v>
      </c>
      <c r="L28" s="176"/>
      <c r="M28" s="165">
        <f t="shared" si="3"/>
        <v>1613698614</v>
      </c>
      <c r="N28"/>
      <c r="O28"/>
      <c r="P28" s="34"/>
      <c r="Q28" s="34"/>
    </row>
    <row r="29" spans="1:17" s="22" customFormat="1" ht="30" customHeight="1">
      <c r="A29" s="4" t="s">
        <v>193</v>
      </c>
      <c r="B29"/>
      <c r="C29" s="165">
        <v>0</v>
      </c>
      <c r="D29" s="176"/>
      <c r="E29" s="210">
        <v>0</v>
      </c>
      <c r="F29" s="176"/>
      <c r="G29" s="182">
        <f t="shared" si="2"/>
        <v>0</v>
      </c>
      <c r="H29" s="176"/>
      <c r="I29" s="165">
        <v>2751780816</v>
      </c>
      <c r="J29" s="176"/>
      <c r="K29" s="210">
        <v>0</v>
      </c>
      <c r="L29" s="176"/>
      <c r="M29" s="165">
        <f t="shared" si="3"/>
        <v>2751780816</v>
      </c>
      <c r="N29"/>
      <c r="O29"/>
      <c r="P29" s="34"/>
      <c r="Q29" s="34"/>
    </row>
    <row r="30" spans="1:17" s="22" customFormat="1" ht="30" customHeight="1">
      <c r="A30" s="4" t="s">
        <v>194</v>
      </c>
      <c r="B30"/>
      <c r="C30" s="165">
        <v>0</v>
      </c>
      <c r="D30" s="176"/>
      <c r="E30" s="210">
        <v>0</v>
      </c>
      <c r="F30" s="176"/>
      <c r="G30" s="182">
        <f t="shared" si="2"/>
        <v>0</v>
      </c>
      <c r="H30" s="176"/>
      <c r="I30" s="165">
        <v>1490547933</v>
      </c>
      <c r="J30" s="176"/>
      <c r="K30" s="210">
        <v>0</v>
      </c>
      <c r="L30" s="176"/>
      <c r="M30" s="165">
        <f t="shared" si="3"/>
        <v>1490547933</v>
      </c>
      <c r="N30"/>
      <c r="O30"/>
      <c r="P30" s="34"/>
      <c r="Q30" s="34"/>
    </row>
    <row r="31" spans="1:17" s="22" customFormat="1" ht="30" customHeight="1">
      <c r="A31" s="4" t="s">
        <v>195</v>
      </c>
      <c r="B31"/>
      <c r="C31" s="165">
        <v>4586301360</v>
      </c>
      <c r="D31" s="176"/>
      <c r="E31" s="210">
        <v>0</v>
      </c>
      <c r="F31" s="176"/>
      <c r="G31" s="182">
        <f t="shared" si="2"/>
        <v>4586301360</v>
      </c>
      <c r="H31" s="176"/>
      <c r="I31" s="165">
        <v>27517808160</v>
      </c>
      <c r="J31" s="176"/>
      <c r="K31" s="210">
        <v>-10586611</v>
      </c>
      <c r="L31" s="176"/>
      <c r="M31" s="165">
        <f t="shared" si="3"/>
        <v>27507221549</v>
      </c>
      <c r="N31"/>
      <c r="O31"/>
      <c r="P31" s="34"/>
      <c r="Q31" s="34"/>
    </row>
    <row r="32" spans="1:17" s="22" customFormat="1" ht="30" customHeight="1">
      <c r="A32" s="4" t="s">
        <v>196</v>
      </c>
      <c r="B32"/>
      <c r="C32" s="165">
        <v>5265753403</v>
      </c>
      <c r="D32" s="176"/>
      <c r="E32" s="210">
        <v>0</v>
      </c>
      <c r="F32" s="176"/>
      <c r="G32" s="182">
        <f t="shared" si="2"/>
        <v>5265753403</v>
      </c>
      <c r="H32" s="176"/>
      <c r="I32" s="165">
        <v>20553424573</v>
      </c>
      <c r="J32" s="176"/>
      <c r="K32" s="210">
        <v>-15086165</v>
      </c>
      <c r="L32" s="176"/>
      <c r="M32" s="165">
        <f t="shared" si="3"/>
        <v>20538338408</v>
      </c>
      <c r="N32"/>
      <c r="O32"/>
      <c r="P32" s="34"/>
      <c r="Q32" s="34"/>
    </row>
    <row r="33" spans="1:17" s="22" customFormat="1" ht="30" customHeight="1">
      <c r="A33" s="4" t="s">
        <v>197</v>
      </c>
      <c r="B33"/>
      <c r="C33" s="165">
        <v>5529041084</v>
      </c>
      <c r="D33" s="176"/>
      <c r="E33" s="210">
        <v>0</v>
      </c>
      <c r="F33" s="176"/>
      <c r="G33" s="182">
        <f t="shared" si="2"/>
        <v>5529041084</v>
      </c>
      <c r="H33" s="176"/>
      <c r="I33" s="165">
        <v>21581095844</v>
      </c>
      <c r="J33" s="176"/>
      <c r="K33" s="210">
        <v>-24410487</v>
      </c>
      <c r="L33" s="176"/>
      <c r="M33" s="165">
        <f t="shared" si="3"/>
        <v>21556685357</v>
      </c>
      <c r="N33"/>
      <c r="O33"/>
      <c r="P33" s="34"/>
      <c r="Q33" s="34"/>
    </row>
    <row r="34" spans="1:17" s="22" customFormat="1" ht="30" customHeight="1">
      <c r="A34" s="4" t="s">
        <v>203</v>
      </c>
      <c r="B34"/>
      <c r="C34" s="165">
        <v>3050187650</v>
      </c>
      <c r="D34" s="176"/>
      <c r="E34" s="210">
        <v>0</v>
      </c>
      <c r="F34" s="176"/>
      <c r="G34" s="182">
        <f t="shared" si="2"/>
        <v>3050187650</v>
      </c>
      <c r="H34" s="176"/>
      <c r="I34" s="165">
        <v>11905571150</v>
      </c>
      <c r="J34" s="176"/>
      <c r="K34" s="210">
        <v>-475398</v>
      </c>
      <c r="L34" s="176"/>
      <c r="M34" s="165">
        <f t="shared" si="3"/>
        <v>11905095752</v>
      </c>
      <c r="N34"/>
      <c r="O34"/>
      <c r="P34" s="34"/>
      <c r="Q34" s="34"/>
    </row>
    <row r="35" spans="1:17" s="22" customFormat="1" ht="30" customHeight="1">
      <c r="A35" s="4" t="s">
        <v>204</v>
      </c>
      <c r="B35"/>
      <c r="C35" s="165">
        <v>0</v>
      </c>
      <c r="D35" s="176"/>
      <c r="E35" s="210">
        <v>0</v>
      </c>
      <c r="F35" s="176"/>
      <c r="G35" s="182">
        <f t="shared" si="2"/>
        <v>0</v>
      </c>
      <c r="H35" s="176"/>
      <c r="I35" s="165">
        <v>3727260250</v>
      </c>
      <c r="J35" s="176"/>
      <c r="K35" s="210">
        <v>0</v>
      </c>
      <c r="L35" s="176"/>
      <c r="M35" s="165">
        <f t="shared" si="3"/>
        <v>3727260250</v>
      </c>
      <c r="N35"/>
      <c r="O35"/>
      <c r="P35" s="34"/>
      <c r="Q35" s="34"/>
    </row>
    <row r="36" spans="1:17" s="22" customFormat="1" ht="30" customHeight="1">
      <c r="A36" s="4" t="s">
        <v>205</v>
      </c>
      <c r="B36"/>
      <c r="C36" s="165">
        <v>0</v>
      </c>
      <c r="D36" s="176"/>
      <c r="E36" s="210">
        <v>0</v>
      </c>
      <c r="F36" s="176"/>
      <c r="G36" s="182">
        <f t="shared" si="2"/>
        <v>0</v>
      </c>
      <c r="H36" s="176"/>
      <c r="I36" s="165">
        <v>2867123280</v>
      </c>
      <c r="J36" s="176"/>
      <c r="K36" s="210">
        <v>0</v>
      </c>
      <c r="L36" s="176"/>
      <c r="M36" s="165">
        <f t="shared" si="3"/>
        <v>2867123280</v>
      </c>
      <c r="N36"/>
      <c r="O36"/>
      <c r="P36" s="34"/>
      <c r="Q36" s="34"/>
    </row>
    <row r="37" spans="1:17" s="22" customFormat="1" ht="30" customHeight="1">
      <c r="A37" s="4" t="s">
        <v>206</v>
      </c>
      <c r="B37"/>
      <c r="C37" s="165">
        <v>2632876686</v>
      </c>
      <c r="D37" s="176"/>
      <c r="E37" s="210">
        <v>0</v>
      </c>
      <c r="F37" s="176"/>
      <c r="G37" s="182">
        <f t="shared" si="2"/>
        <v>2632876686</v>
      </c>
      <c r="H37" s="176"/>
      <c r="I37" s="165">
        <v>10276712226</v>
      </c>
      <c r="J37" s="176"/>
      <c r="K37" s="210">
        <v>-10858389</v>
      </c>
      <c r="L37" s="176"/>
      <c r="M37" s="165">
        <f t="shared" si="3"/>
        <v>10265853837</v>
      </c>
      <c r="N37"/>
      <c r="O37"/>
      <c r="P37" s="34"/>
      <c r="Q37" s="34"/>
    </row>
    <row r="38" spans="1:17" s="22" customFormat="1" ht="30" customHeight="1">
      <c r="A38" s="4" t="s">
        <v>208</v>
      </c>
      <c r="B38"/>
      <c r="C38" s="165">
        <v>0</v>
      </c>
      <c r="D38" s="176"/>
      <c r="E38" s="210">
        <v>0</v>
      </c>
      <c r="F38" s="176"/>
      <c r="G38" s="182">
        <f t="shared" si="2"/>
        <v>0</v>
      </c>
      <c r="H38" s="176"/>
      <c r="I38" s="165">
        <v>2867123280</v>
      </c>
      <c r="J38" s="176"/>
      <c r="K38" s="210">
        <v>0</v>
      </c>
      <c r="L38" s="176"/>
      <c r="M38" s="165">
        <f t="shared" si="3"/>
        <v>2867123280</v>
      </c>
      <c r="N38"/>
      <c r="O38"/>
      <c r="P38" s="34"/>
      <c r="Q38" s="34"/>
    </row>
    <row r="39" spans="1:17" s="22" customFormat="1" ht="30" customHeight="1">
      <c r="A39" s="4" t="s">
        <v>209</v>
      </c>
      <c r="B39"/>
      <c r="C39" s="165">
        <v>7898630120</v>
      </c>
      <c r="D39" s="176"/>
      <c r="E39" s="210">
        <v>0</v>
      </c>
      <c r="F39" s="176"/>
      <c r="G39" s="182">
        <f t="shared" si="2"/>
        <v>7898630120</v>
      </c>
      <c r="H39" s="176"/>
      <c r="I39" s="165">
        <v>30830136920</v>
      </c>
      <c r="J39" s="176"/>
      <c r="K39" s="210">
        <v>-54567312</v>
      </c>
      <c r="L39" s="176"/>
      <c r="M39" s="165">
        <f t="shared" si="3"/>
        <v>30775569608</v>
      </c>
      <c r="N39"/>
      <c r="O39"/>
      <c r="P39" s="34"/>
      <c r="Q39" s="34"/>
    </row>
    <row r="40" spans="1:17" s="22" customFormat="1" ht="30" customHeight="1">
      <c r="A40" s="4" t="s">
        <v>220</v>
      </c>
      <c r="B40"/>
      <c r="C40" s="165">
        <v>0</v>
      </c>
      <c r="D40" s="176"/>
      <c r="E40" s="210">
        <v>0</v>
      </c>
      <c r="F40" s="176"/>
      <c r="G40" s="182">
        <f t="shared" si="2"/>
        <v>0</v>
      </c>
      <c r="H40" s="176"/>
      <c r="I40" s="165">
        <v>4587397255</v>
      </c>
      <c r="J40" s="176"/>
      <c r="K40" s="210">
        <v>0</v>
      </c>
      <c r="L40" s="176"/>
      <c r="M40" s="165">
        <f t="shared" si="3"/>
        <v>4587397255</v>
      </c>
      <c r="N40"/>
      <c r="O40"/>
      <c r="P40" s="34"/>
      <c r="Q40" s="34"/>
    </row>
    <row r="41" spans="1:17" s="22" customFormat="1" ht="30" customHeight="1">
      <c r="A41" s="4" t="s">
        <v>229</v>
      </c>
      <c r="B41"/>
      <c r="C41" s="165">
        <v>0</v>
      </c>
      <c r="D41" s="176"/>
      <c r="E41" s="210">
        <v>0</v>
      </c>
      <c r="F41" s="176"/>
      <c r="G41" s="182">
        <f t="shared" si="2"/>
        <v>0</v>
      </c>
      <c r="H41" s="176"/>
      <c r="I41" s="165">
        <v>1247486294</v>
      </c>
      <c r="J41" s="176"/>
      <c r="K41" s="210">
        <v>0</v>
      </c>
      <c r="L41" s="176"/>
      <c r="M41" s="165">
        <f t="shared" si="3"/>
        <v>1247486294</v>
      </c>
      <c r="N41"/>
      <c r="O41"/>
      <c r="P41" s="34"/>
      <c r="Q41" s="34"/>
    </row>
    <row r="42" spans="1:17" s="22" customFormat="1" ht="30" customHeight="1">
      <c r="A42" s="4" t="s">
        <v>230</v>
      </c>
      <c r="B42"/>
      <c r="C42" s="36">
        <v>3686027379</v>
      </c>
      <c r="D42" s="176"/>
      <c r="E42" s="210">
        <v>0</v>
      </c>
      <c r="F42" s="176"/>
      <c r="G42" s="182">
        <f t="shared" si="2"/>
        <v>3686027379</v>
      </c>
      <c r="H42" s="176"/>
      <c r="I42" s="165">
        <v>14387397189</v>
      </c>
      <c r="J42" s="176"/>
      <c r="K42" s="210">
        <v>-12577111</v>
      </c>
      <c r="L42" s="176"/>
      <c r="M42" s="165">
        <f t="shared" si="3"/>
        <v>14374820078</v>
      </c>
      <c r="N42"/>
      <c r="O42"/>
      <c r="P42" s="34"/>
      <c r="Q42" s="34"/>
    </row>
    <row r="43" spans="1:17" s="22" customFormat="1" ht="30" customHeight="1">
      <c r="A43" s="4" t="s">
        <v>231</v>
      </c>
      <c r="B43"/>
      <c r="C43" s="165">
        <v>0</v>
      </c>
      <c r="D43" s="176"/>
      <c r="E43" s="210">
        <v>0</v>
      </c>
      <c r="F43" s="176"/>
      <c r="G43" s="182">
        <f t="shared" si="2"/>
        <v>0</v>
      </c>
      <c r="H43" s="176"/>
      <c r="I43" s="165">
        <v>1035616434</v>
      </c>
      <c r="J43" s="176"/>
      <c r="K43" s="210">
        <v>0</v>
      </c>
      <c r="L43" s="176"/>
      <c r="M43" s="165">
        <f t="shared" si="3"/>
        <v>1035616434</v>
      </c>
      <c r="N43"/>
      <c r="O43"/>
      <c r="P43" s="34"/>
      <c r="Q43" s="34"/>
    </row>
    <row r="44" spans="1:17" s="22" customFormat="1" ht="30" customHeight="1">
      <c r="A44" s="4" t="s">
        <v>232</v>
      </c>
      <c r="B44"/>
      <c r="C44" s="165">
        <v>4280547921</v>
      </c>
      <c r="D44" s="176"/>
      <c r="E44" s="210">
        <v>0</v>
      </c>
      <c r="F44" s="176"/>
      <c r="G44" s="182">
        <f t="shared" si="2"/>
        <v>4280547921</v>
      </c>
      <c r="H44" s="176"/>
      <c r="I44" s="165">
        <v>16707945111</v>
      </c>
      <c r="J44" s="176"/>
      <c r="K44" s="210">
        <v>-21468094</v>
      </c>
      <c r="L44" s="176"/>
      <c r="M44" s="165">
        <f t="shared" si="3"/>
        <v>16686477017</v>
      </c>
      <c r="N44"/>
      <c r="O44"/>
      <c r="P44" s="34"/>
      <c r="Q44" s="34"/>
    </row>
    <row r="45" spans="1:17" s="22" customFormat="1" ht="30" customHeight="1">
      <c r="A45" s="4" t="s">
        <v>233</v>
      </c>
      <c r="B45"/>
      <c r="C45" s="165">
        <v>0</v>
      </c>
      <c r="D45" s="176"/>
      <c r="E45" s="210">
        <v>0</v>
      </c>
      <c r="F45" s="176"/>
      <c r="G45" s="182">
        <f t="shared" si="2"/>
        <v>0</v>
      </c>
      <c r="H45" s="176"/>
      <c r="I45" s="165">
        <v>5484914299</v>
      </c>
      <c r="J45" s="176"/>
      <c r="K45" s="210">
        <v>0</v>
      </c>
      <c r="L45" s="176"/>
      <c r="M45" s="165">
        <f t="shared" si="3"/>
        <v>5484914299</v>
      </c>
      <c r="N45"/>
      <c r="O45"/>
      <c r="P45" s="34"/>
      <c r="Q45" s="34"/>
    </row>
    <row r="46" spans="1:17" s="22" customFormat="1" ht="30" customHeight="1">
      <c r="A46" s="4" t="s">
        <v>234</v>
      </c>
      <c r="B46"/>
      <c r="C46" s="165">
        <v>92200</v>
      </c>
      <c r="D46" s="176"/>
      <c r="E46" s="210">
        <v>0</v>
      </c>
      <c r="F46" s="176"/>
      <c r="G46" s="182">
        <f t="shared" si="2"/>
        <v>92200</v>
      </c>
      <c r="H46" s="176"/>
      <c r="I46" s="165">
        <v>227281</v>
      </c>
      <c r="J46" s="176"/>
      <c r="K46" s="210">
        <v>0</v>
      </c>
      <c r="L46" s="176"/>
      <c r="M46" s="165">
        <f t="shared" si="3"/>
        <v>227281</v>
      </c>
      <c r="N46"/>
      <c r="O46"/>
      <c r="P46" s="34"/>
      <c r="Q46" s="34"/>
    </row>
    <row r="47" spans="1:17" s="22" customFormat="1" ht="30" customHeight="1">
      <c r="A47" s="4" t="s">
        <v>235</v>
      </c>
      <c r="B47"/>
      <c r="C47" s="165">
        <v>0</v>
      </c>
      <c r="D47" s="176"/>
      <c r="E47" s="210">
        <v>0</v>
      </c>
      <c r="F47" s="176"/>
      <c r="G47" s="182">
        <f t="shared" si="2"/>
        <v>0</v>
      </c>
      <c r="H47" s="176"/>
      <c r="I47" s="165">
        <v>2828767095</v>
      </c>
      <c r="J47" s="176"/>
      <c r="K47" s="210">
        <v>0</v>
      </c>
      <c r="L47" s="176"/>
      <c r="M47" s="165">
        <f t="shared" si="3"/>
        <v>2828767095</v>
      </c>
      <c r="N47"/>
      <c r="O47"/>
      <c r="P47" s="34"/>
      <c r="Q47" s="34"/>
    </row>
    <row r="48" spans="1:17" s="22" customFormat="1" ht="30" customHeight="1">
      <c r="A48" s="4" t="s">
        <v>236</v>
      </c>
      <c r="B48"/>
      <c r="C48" s="165">
        <v>5350684909</v>
      </c>
      <c r="D48" s="176"/>
      <c r="E48" s="210">
        <v>0</v>
      </c>
      <c r="F48" s="176"/>
      <c r="G48" s="182">
        <f t="shared" si="2"/>
        <v>5350684909</v>
      </c>
      <c r="H48" s="176"/>
      <c r="I48" s="165">
        <v>20884931419</v>
      </c>
      <c r="J48" s="176"/>
      <c r="K48" s="210">
        <v>-22392642</v>
      </c>
      <c r="L48" s="176"/>
      <c r="M48" s="165">
        <f t="shared" si="3"/>
        <v>20862538777</v>
      </c>
      <c r="N48"/>
      <c r="O48"/>
      <c r="P48" s="34"/>
      <c r="Q48" s="34"/>
    </row>
    <row r="49" spans="1:17" s="22" customFormat="1" ht="30" customHeight="1">
      <c r="A49" s="4" t="s">
        <v>237</v>
      </c>
      <c r="B49"/>
      <c r="C49" s="165">
        <v>0</v>
      </c>
      <c r="D49" s="176"/>
      <c r="E49" s="210">
        <v>0</v>
      </c>
      <c r="F49" s="176"/>
      <c r="G49" s="182">
        <f t="shared" si="2"/>
        <v>0</v>
      </c>
      <c r="H49" s="176"/>
      <c r="I49" s="165">
        <v>10019589030</v>
      </c>
      <c r="J49" s="176"/>
      <c r="K49" s="210">
        <v>0</v>
      </c>
      <c r="L49" s="176"/>
      <c r="M49" s="165">
        <f t="shared" si="3"/>
        <v>10019589030</v>
      </c>
      <c r="N49"/>
      <c r="O49"/>
      <c r="P49" s="34"/>
      <c r="Q49" s="34"/>
    </row>
    <row r="50" spans="1:17" s="22" customFormat="1" ht="30" customHeight="1">
      <c r="A50" s="4" t="s">
        <v>264</v>
      </c>
      <c r="B50"/>
      <c r="C50" s="165">
        <v>0</v>
      </c>
      <c r="D50" s="176"/>
      <c r="E50" s="210">
        <v>0</v>
      </c>
      <c r="F50" s="176"/>
      <c r="G50" s="182">
        <f t="shared" si="2"/>
        <v>0</v>
      </c>
      <c r="H50" s="176"/>
      <c r="I50" s="165">
        <v>3866301348</v>
      </c>
      <c r="J50" s="176"/>
      <c r="K50" s="210">
        <v>0</v>
      </c>
      <c r="L50" s="176"/>
      <c r="M50" s="165">
        <f t="shared" si="3"/>
        <v>3866301348</v>
      </c>
      <c r="N50"/>
      <c r="O50"/>
      <c r="P50" s="34"/>
      <c r="Q50" s="34"/>
    </row>
    <row r="51" spans="1:17" s="22" customFormat="1" ht="30" customHeight="1">
      <c r="A51" s="4" t="s">
        <v>265</v>
      </c>
      <c r="B51"/>
      <c r="C51" s="165">
        <v>2717808192</v>
      </c>
      <c r="D51" s="176"/>
      <c r="E51" s="210">
        <v>0</v>
      </c>
      <c r="F51" s="176"/>
      <c r="G51" s="182">
        <f t="shared" si="2"/>
        <v>2717808192</v>
      </c>
      <c r="H51" s="176"/>
      <c r="I51" s="165">
        <v>10608219072</v>
      </c>
      <c r="J51" s="176"/>
      <c r="K51" s="210">
        <v>-15766354</v>
      </c>
      <c r="L51" s="176"/>
      <c r="M51" s="165">
        <f t="shared" si="3"/>
        <v>10592452718</v>
      </c>
      <c r="N51"/>
      <c r="O51"/>
      <c r="P51" s="34"/>
      <c r="Q51" s="34"/>
    </row>
    <row r="52" spans="1:17" s="22" customFormat="1" ht="30" customHeight="1">
      <c r="A52" s="4" t="s">
        <v>266</v>
      </c>
      <c r="B52"/>
      <c r="C52" s="165">
        <v>1570685041</v>
      </c>
      <c r="D52" s="176"/>
      <c r="E52" s="210">
        <v>0</v>
      </c>
      <c r="F52" s="176"/>
      <c r="G52" s="182">
        <f t="shared" si="2"/>
        <v>1570685041</v>
      </c>
      <c r="H52" s="176"/>
      <c r="I52" s="165">
        <v>11667945241</v>
      </c>
      <c r="J52" s="176"/>
      <c r="K52" s="210">
        <v>0</v>
      </c>
      <c r="L52" s="176"/>
      <c r="M52" s="165">
        <f t="shared" si="3"/>
        <v>11667945241</v>
      </c>
      <c r="N52"/>
      <c r="O52"/>
      <c r="P52" s="34"/>
      <c r="Q52" s="34"/>
    </row>
    <row r="53" spans="1:17" s="22" customFormat="1" ht="30" customHeight="1">
      <c r="A53" s="4" t="s">
        <v>267</v>
      </c>
      <c r="B53"/>
      <c r="C53" s="165">
        <v>0</v>
      </c>
      <c r="D53" s="176"/>
      <c r="E53" s="210">
        <v>0</v>
      </c>
      <c r="F53" s="176"/>
      <c r="G53" s="182">
        <f t="shared" si="2"/>
        <v>0</v>
      </c>
      <c r="H53" s="176"/>
      <c r="I53" s="165">
        <v>3106849302</v>
      </c>
      <c r="J53" s="176"/>
      <c r="K53" s="210">
        <v>0</v>
      </c>
      <c r="L53" s="176"/>
      <c r="M53" s="165">
        <f t="shared" si="3"/>
        <v>3106849302</v>
      </c>
      <c r="N53"/>
      <c r="O53"/>
      <c r="P53" s="34"/>
      <c r="Q53" s="34"/>
    </row>
    <row r="54" spans="1:17" s="22" customFormat="1" ht="30" customHeight="1">
      <c r="A54" s="4" t="s">
        <v>268</v>
      </c>
      <c r="B54"/>
      <c r="C54" s="165">
        <v>0</v>
      </c>
      <c r="D54" s="176"/>
      <c r="E54" s="210">
        <v>0</v>
      </c>
      <c r="F54" s="176"/>
      <c r="G54" s="182">
        <f t="shared" si="2"/>
        <v>0</v>
      </c>
      <c r="H54" s="176"/>
      <c r="I54" s="165">
        <v>1687809109</v>
      </c>
      <c r="J54" s="176"/>
      <c r="K54" s="210">
        <v>0</v>
      </c>
      <c r="L54" s="176"/>
      <c r="M54" s="165">
        <f t="shared" si="3"/>
        <v>1687809109</v>
      </c>
      <c r="N54"/>
      <c r="O54"/>
      <c r="P54" s="34"/>
      <c r="Q54" s="34"/>
    </row>
    <row r="55" spans="1:17" s="22" customFormat="1" ht="30" customHeight="1">
      <c r="A55" s="4" t="s">
        <v>269</v>
      </c>
      <c r="B55"/>
      <c r="C55" s="165">
        <v>5350684909</v>
      </c>
      <c r="D55" s="176"/>
      <c r="E55" s="210">
        <v>0</v>
      </c>
      <c r="F55" s="176"/>
      <c r="G55" s="182">
        <f t="shared" si="2"/>
        <v>5350684909</v>
      </c>
      <c r="H55" s="176"/>
      <c r="I55" s="165">
        <v>20884931419</v>
      </c>
      <c r="J55" s="176"/>
      <c r="K55" s="210">
        <v>-23867595</v>
      </c>
      <c r="L55" s="176"/>
      <c r="M55" s="165">
        <f t="shared" si="3"/>
        <v>20861063824</v>
      </c>
      <c r="N55"/>
      <c r="O55"/>
      <c r="P55" s="34"/>
      <c r="Q55" s="34"/>
    </row>
    <row r="56" spans="1:17" s="22" customFormat="1" ht="30" customHeight="1">
      <c r="A56" s="4" t="s">
        <v>270</v>
      </c>
      <c r="B56"/>
      <c r="C56" s="165">
        <v>0</v>
      </c>
      <c r="D56" s="176"/>
      <c r="E56" s="210">
        <v>0</v>
      </c>
      <c r="F56" s="176"/>
      <c r="G56" s="182">
        <f t="shared" ref="G56:G57" si="4">C56+E56</f>
        <v>0</v>
      </c>
      <c r="H56" s="176"/>
      <c r="I56" s="165">
        <v>14013698622</v>
      </c>
      <c r="J56" s="176"/>
      <c r="K56" s="210">
        <v>0</v>
      </c>
      <c r="L56" s="176"/>
      <c r="M56" s="165">
        <f t="shared" si="3"/>
        <v>14013698622</v>
      </c>
      <c r="N56"/>
      <c r="O56"/>
      <c r="P56" s="34"/>
      <c r="Q56" s="34"/>
    </row>
    <row r="57" spans="1:17" s="22" customFormat="1" ht="30" customHeight="1">
      <c r="A57" s="4" t="s">
        <v>271</v>
      </c>
      <c r="B57"/>
      <c r="C57" s="165">
        <v>0</v>
      </c>
      <c r="D57" s="176"/>
      <c r="E57" s="210">
        <v>0</v>
      </c>
      <c r="F57" s="176"/>
      <c r="G57" s="182">
        <f t="shared" si="4"/>
        <v>0</v>
      </c>
      <c r="H57" s="176"/>
      <c r="I57" s="165">
        <v>14863013690</v>
      </c>
      <c r="J57" s="176"/>
      <c r="K57" s="210">
        <v>0</v>
      </c>
      <c r="L57" s="176"/>
      <c r="M57" s="165">
        <f t="shared" si="3"/>
        <v>14863013690</v>
      </c>
      <c r="N57"/>
      <c r="O57"/>
      <c r="P57" s="34"/>
      <c r="Q57" s="34"/>
    </row>
    <row r="58" spans="1:17" s="22" customFormat="1" ht="30" customHeight="1">
      <c r="A58" s="4" t="s">
        <v>272</v>
      </c>
      <c r="B58"/>
      <c r="C58" s="165">
        <v>2174246566</v>
      </c>
      <c r="D58" s="176"/>
      <c r="E58" s="210">
        <v>-1738995</v>
      </c>
      <c r="F58" s="176"/>
      <c r="G58" s="182">
        <f>C58+E58</f>
        <v>2172507571</v>
      </c>
      <c r="H58" s="176"/>
      <c r="I58" s="165">
        <v>28247671184</v>
      </c>
      <c r="J58" s="176"/>
      <c r="K58" s="210">
        <v>-1738995</v>
      </c>
      <c r="L58" s="176"/>
      <c r="M58" s="165">
        <f t="shared" si="3"/>
        <v>28245932189</v>
      </c>
      <c r="N58"/>
      <c r="O58"/>
      <c r="P58" s="34"/>
      <c r="Q58" s="34"/>
    </row>
    <row r="59" spans="1:17" s="22" customFormat="1" ht="30" customHeight="1">
      <c r="A59" s="4" t="s">
        <v>281</v>
      </c>
      <c r="B59"/>
      <c r="C59" s="165">
        <v>6990410943</v>
      </c>
      <c r="D59" s="176"/>
      <c r="E59" s="210">
        <v>0</v>
      </c>
      <c r="F59" s="176"/>
      <c r="G59" s="182">
        <f t="shared" ref="G59:G74" si="5">C59+E59</f>
        <v>6990410943</v>
      </c>
      <c r="H59" s="176"/>
      <c r="I59" s="165">
        <v>30291780753</v>
      </c>
      <c r="J59" s="176"/>
      <c r="K59" s="210">
        <v>0</v>
      </c>
      <c r="L59" s="176"/>
      <c r="M59" s="165">
        <f t="shared" si="3"/>
        <v>30291780753</v>
      </c>
      <c r="N59"/>
      <c r="O59"/>
      <c r="P59" s="34"/>
      <c r="Q59" s="34"/>
    </row>
    <row r="60" spans="1:17" s="22" customFormat="1" ht="30" customHeight="1">
      <c r="A60" s="4" t="s">
        <v>282</v>
      </c>
      <c r="B60"/>
      <c r="C60" s="165">
        <v>5698630119</v>
      </c>
      <c r="D60" s="176"/>
      <c r="E60" s="210">
        <v>0</v>
      </c>
      <c r="F60" s="176"/>
      <c r="G60" s="182">
        <f t="shared" si="5"/>
        <v>5698630119</v>
      </c>
      <c r="H60" s="176"/>
      <c r="I60" s="165">
        <v>26213698597</v>
      </c>
      <c r="J60" s="176"/>
      <c r="K60" s="210">
        <v>0</v>
      </c>
      <c r="L60" s="176"/>
      <c r="M60" s="165">
        <f t="shared" si="3"/>
        <v>26213698597</v>
      </c>
      <c r="N60"/>
      <c r="O60"/>
      <c r="P60" s="34"/>
      <c r="Q60" s="34"/>
    </row>
    <row r="61" spans="1:17" s="22" customFormat="1" ht="30" customHeight="1">
      <c r="A61" s="4" t="s">
        <v>283</v>
      </c>
      <c r="B61"/>
      <c r="C61" s="165">
        <v>6783287651</v>
      </c>
      <c r="D61" s="176"/>
      <c r="E61" s="210">
        <v>0</v>
      </c>
      <c r="F61" s="176"/>
      <c r="G61" s="182">
        <f t="shared" si="5"/>
        <v>6783287651</v>
      </c>
      <c r="H61" s="176"/>
      <c r="I61" s="165">
        <v>30084657461</v>
      </c>
      <c r="J61" s="176"/>
      <c r="K61" s="210">
        <v>-7487040</v>
      </c>
      <c r="L61" s="176"/>
      <c r="M61" s="165">
        <f t="shared" si="3"/>
        <v>30077170421</v>
      </c>
      <c r="N61"/>
      <c r="O61"/>
      <c r="P61" s="34"/>
      <c r="Q61" s="34"/>
    </row>
    <row r="62" spans="1:17" s="22" customFormat="1" ht="30" customHeight="1">
      <c r="A62" s="4" t="s">
        <v>284</v>
      </c>
      <c r="B62"/>
      <c r="C62" s="165">
        <v>0</v>
      </c>
      <c r="D62" s="176"/>
      <c r="E62" s="210">
        <v>0</v>
      </c>
      <c r="F62" s="176"/>
      <c r="G62" s="182">
        <f t="shared" si="5"/>
        <v>0</v>
      </c>
      <c r="H62" s="176"/>
      <c r="I62" s="165">
        <v>12082191772</v>
      </c>
      <c r="J62" s="176"/>
      <c r="K62" s="210">
        <v>-46021198</v>
      </c>
      <c r="L62" s="176"/>
      <c r="M62" s="165">
        <f t="shared" si="3"/>
        <v>12036170574</v>
      </c>
      <c r="N62"/>
      <c r="O62"/>
      <c r="P62" s="34"/>
      <c r="Q62" s="34"/>
    </row>
    <row r="63" spans="1:17" s="22" customFormat="1" ht="30" customHeight="1">
      <c r="A63" s="4" t="s">
        <v>285</v>
      </c>
      <c r="B63"/>
      <c r="C63" s="165">
        <v>10871232861</v>
      </c>
      <c r="D63" s="176"/>
      <c r="E63" s="210">
        <v>0</v>
      </c>
      <c r="F63" s="176"/>
      <c r="G63" s="182">
        <f t="shared" si="5"/>
        <v>10871232861</v>
      </c>
      <c r="H63" s="176"/>
      <c r="I63" s="165">
        <v>42432876704</v>
      </c>
      <c r="J63" s="176"/>
      <c r="K63" s="210">
        <v>-63546300</v>
      </c>
      <c r="L63" s="176"/>
      <c r="M63" s="165">
        <f t="shared" si="3"/>
        <v>42369330404</v>
      </c>
      <c r="N63"/>
      <c r="O63"/>
      <c r="P63" s="34"/>
      <c r="Q63" s="34"/>
    </row>
    <row r="64" spans="1:17" s="22" customFormat="1" ht="30" customHeight="1">
      <c r="A64" s="4" t="s">
        <v>286</v>
      </c>
      <c r="B64"/>
      <c r="C64" s="165">
        <v>0</v>
      </c>
      <c r="D64" s="176"/>
      <c r="E64" s="210">
        <v>0</v>
      </c>
      <c r="F64" s="176"/>
      <c r="G64" s="182">
        <f t="shared" si="5"/>
        <v>0</v>
      </c>
      <c r="H64" s="176"/>
      <c r="I64" s="165">
        <v>7627396444</v>
      </c>
      <c r="J64" s="176"/>
      <c r="K64" s="210">
        <v>0</v>
      </c>
      <c r="L64" s="176"/>
      <c r="M64" s="165">
        <f t="shared" si="3"/>
        <v>7627396444</v>
      </c>
      <c r="N64"/>
      <c r="O64"/>
      <c r="P64" s="34"/>
      <c r="Q64" s="34"/>
    </row>
    <row r="65" spans="1:17" s="22" customFormat="1" ht="30" customHeight="1">
      <c r="A65" s="4" t="s">
        <v>297</v>
      </c>
      <c r="B65"/>
      <c r="C65" s="165">
        <v>8425205503</v>
      </c>
      <c r="D65" s="176"/>
      <c r="E65" s="210">
        <v>0</v>
      </c>
      <c r="F65" s="176"/>
      <c r="G65" s="182">
        <f t="shared" si="5"/>
        <v>8425205503</v>
      </c>
      <c r="H65" s="176"/>
      <c r="I65" s="165">
        <v>32613698572</v>
      </c>
      <c r="J65" s="176"/>
      <c r="K65" s="210">
        <v>-7141946</v>
      </c>
      <c r="L65" s="176"/>
      <c r="M65" s="165">
        <f t="shared" si="3"/>
        <v>32606556626</v>
      </c>
      <c r="N65"/>
      <c r="O65"/>
      <c r="P65" s="34"/>
      <c r="Q65" s="34"/>
    </row>
    <row r="66" spans="1:17" s="22" customFormat="1" ht="30" customHeight="1">
      <c r="A66" s="4" t="s">
        <v>298</v>
      </c>
      <c r="B66"/>
      <c r="C66" s="165">
        <v>10871232861</v>
      </c>
      <c r="D66" s="176"/>
      <c r="E66" s="210">
        <v>-1100095</v>
      </c>
      <c r="F66" s="176"/>
      <c r="G66" s="182">
        <f t="shared" si="5"/>
        <v>10870132766</v>
      </c>
      <c r="H66" s="176"/>
      <c r="I66" s="165">
        <v>40679451996</v>
      </c>
      <c r="J66" s="176"/>
      <c r="K66" s="210">
        <v>-18581759</v>
      </c>
      <c r="L66" s="176"/>
      <c r="M66" s="165">
        <f t="shared" si="3"/>
        <v>40660870237</v>
      </c>
      <c r="N66"/>
      <c r="O66"/>
      <c r="P66" s="34"/>
      <c r="Q66" s="34"/>
    </row>
    <row r="67" spans="1:17" s="22" customFormat="1" ht="30" customHeight="1">
      <c r="A67" s="4" t="s">
        <v>299</v>
      </c>
      <c r="B67"/>
      <c r="C67" s="165">
        <v>52562</v>
      </c>
      <c r="D67" s="176"/>
      <c r="E67" s="210">
        <v>0</v>
      </c>
      <c r="F67" s="176"/>
      <c r="G67" s="182">
        <f t="shared" si="5"/>
        <v>52562</v>
      </c>
      <c r="H67" s="176"/>
      <c r="I67" s="165">
        <v>153208</v>
      </c>
      <c r="J67" s="176"/>
      <c r="K67" s="210">
        <v>0</v>
      </c>
      <c r="L67" s="176"/>
      <c r="M67" s="165">
        <f t="shared" si="3"/>
        <v>153208</v>
      </c>
      <c r="N67"/>
      <c r="O67"/>
      <c r="P67" s="34"/>
      <c r="Q67" s="34"/>
    </row>
    <row r="68" spans="1:17" s="22" customFormat="1" ht="30" customHeight="1">
      <c r="A68" s="4" t="s">
        <v>300</v>
      </c>
      <c r="B68"/>
      <c r="C68" s="165">
        <v>13589041084</v>
      </c>
      <c r="D68" s="176"/>
      <c r="E68" s="210">
        <v>0</v>
      </c>
      <c r="F68" s="176"/>
      <c r="G68" s="182">
        <f t="shared" si="5"/>
        <v>13589041084</v>
      </c>
      <c r="H68" s="176"/>
      <c r="I68" s="165">
        <v>48219178040</v>
      </c>
      <c r="J68" s="176"/>
      <c r="K68" s="210">
        <v>-81999844</v>
      </c>
      <c r="L68" s="176"/>
      <c r="M68" s="165">
        <f t="shared" si="3"/>
        <v>48137178196</v>
      </c>
      <c r="N68"/>
      <c r="O68"/>
      <c r="P68" s="34"/>
      <c r="Q68" s="34"/>
    </row>
    <row r="69" spans="1:17" s="22" customFormat="1" ht="30" customHeight="1">
      <c r="A69" s="4" t="s">
        <v>301</v>
      </c>
      <c r="B69"/>
      <c r="C69" s="165">
        <v>27178082168</v>
      </c>
      <c r="D69" s="176"/>
      <c r="E69" s="210">
        <v>0</v>
      </c>
      <c r="F69" s="176"/>
      <c r="G69" s="182">
        <f t="shared" si="5"/>
        <v>27178082168</v>
      </c>
      <c r="H69" s="176"/>
      <c r="I69" s="165">
        <v>84164383488</v>
      </c>
      <c r="J69" s="176"/>
      <c r="K69" s="210">
        <v>0</v>
      </c>
      <c r="L69" s="176"/>
      <c r="M69" s="165">
        <f t="shared" si="3"/>
        <v>84164383488</v>
      </c>
      <c r="N69"/>
      <c r="O69"/>
      <c r="P69" s="34"/>
      <c r="Q69" s="34"/>
    </row>
    <row r="70" spans="1:17" s="22" customFormat="1" ht="30" customHeight="1">
      <c r="A70" s="4" t="s">
        <v>302</v>
      </c>
      <c r="B70"/>
      <c r="C70" s="165">
        <v>15763287650</v>
      </c>
      <c r="D70" s="176"/>
      <c r="E70" s="210">
        <v>0</v>
      </c>
      <c r="F70" s="176"/>
      <c r="G70" s="182">
        <f t="shared" si="5"/>
        <v>15763287650</v>
      </c>
      <c r="H70" s="176"/>
      <c r="I70" s="165">
        <v>48815342400</v>
      </c>
      <c r="J70" s="176"/>
      <c r="K70" s="210">
        <v>-68026295</v>
      </c>
      <c r="L70" s="176"/>
      <c r="M70" s="165">
        <f t="shared" si="3"/>
        <v>48747316105</v>
      </c>
      <c r="N70"/>
      <c r="O70"/>
      <c r="P70" s="34"/>
      <c r="Q70" s="34"/>
    </row>
    <row r="71" spans="1:17" s="22" customFormat="1" ht="30" customHeight="1">
      <c r="A71" s="4" t="s">
        <v>303</v>
      </c>
      <c r="B71"/>
      <c r="C71" s="165">
        <v>714783554</v>
      </c>
      <c r="D71" s="176"/>
      <c r="E71" s="210">
        <v>0</v>
      </c>
      <c r="F71" s="176"/>
      <c r="G71" s="182">
        <f t="shared" si="5"/>
        <v>714783554</v>
      </c>
      <c r="H71" s="176"/>
      <c r="I71" s="165">
        <v>2213523264</v>
      </c>
      <c r="J71" s="176"/>
      <c r="K71" s="210">
        <v>-3461721</v>
      </c>
      <c r="L71" s="176"/>
      <c r="M71" s="165">
        <f t="shared" si="3"/>
        <v>2210061543</v>
      </c>
      <c r="N71"/>
      <c r="O71"/>
      <c r="P71" s="34"/>
      <c r="Q71" s="34"/>
    </row>
    <row r="72" spans="1:17" s="22" customFormat="1" ht="30" customHeight="1">
      <c r="A72" s="4" t="s">
        <v>304</v>
      </c>
      <c r="B72"/>
      <c r="C72" s="165">
        <v>13589041084</v>
      </c>
      <c r="D72" s="176"/>
      <c r="E72" s="210">
        <v>-7285673</v>
      </c>
      <c r="F72" s="176"/>
      <c r="G72" s="182">
        <f t="shared" si="5"/>
        <v>13581755411</v>
      </c>
      <c r="H72" s="176"/>
      <c r="I72" s="165">
        <v>41205479416</v>
      </c>
      <c r="J72" s="176"/>
      <c r="K72" s="210">
        <v>-123063371</v>
      </c>
      <c r="L72" s="176"/>
      <c r="M72" s="165">
        <f t="shared" si="3"/>
        <v>41082416045</v>
      </c>
      <c r="N72"/>
      <c r="O72"/>
      <c r="P72" s="34"/>
      <c r="Q72" s="34"/>
    </row>
    <row r="73" spans="1:17" s="22" customFormat="1" ht="30" customHeight="1">
      <c r="A73" s="4" t="s">
        <v>305</v>
      </c>
      <c r="B73"/>
      <c r="C73" s="165">
        <v>11397260264</v>
      </c>
      <c r="D73" s="176"/>
      <c r="E73" s="210">
        <v>0</v>
      </c>
      <c r="F73" s="176"/>
      <c r="G73" s="182">
        <f t="shared" si="5"/>
        <v>11397260264</v>
      </c>
      <c r="H73" s="176"/>
      <c r="I73" s="165">
        <v>39013698616</v>
      </c>
      <c r="J73" s="176"/>
      <c r="K73" s="210">
        <v>0</v>
      </c>
      <c r="L73" s="176"/>
      <c r="M73" s="165">
        <f t="shared" si="3"/>
        <v>39013698616</v>
      </c>
      <c r="N73"/>
      <c r="O73"/>
      <c r="P73" s="34"/>
      <c r="Q73" s="34"/>
    </row>
    <row r="74" spans="1:17" s="22" customFormat="1" ht="30" customHeight="1">
      <c r="A74" s="4" t="s">
        <v>306</v>
      </c>
      <c r="B74"/>
      <c r="C74" s="165">
        <v>7609863012</v>
      </c>
      <c r="D74" s="176"/>
      <c r="E74" s="210">
        <v>0</v>
      </c>
      <c r="F74" s="176"/>
      <c r="G74" s="182">
        <f t="shared" si="5"/>
        <v>7609863012</v>
      </c>
      <c r="H74" s="176"/>
      <c r="I74" s="165">
        <v>23075068488</v>
      </c>
      <c r="J74" s="176"/>
      <c r="K74" s="210">
        <v>-104869567</v>
      </c>
      <c r="L74" s="176"/>
      <c r="M74" s="165">
        <f t="shared" si="3"/>
        <v>22970198921</v>
      </c>
      <c r="N74"/>
      <c r="O74"/>
      <c r="P74" s="34"/>
      <c r="Q74" s="34"/>
    </row>
    <row r="75" spans="1:17" s="22" customFormat="1" ht="30" customHeight="1">
      <c r="A75" s="4" t="s">
        <v>308</v>
      </c>
      <c r="B75"/>
      <c r="C75" s="165">
        <v>8370849307</v>
      </c>
      <c r="D75" s="176"/>
      <c r="E75" s="210">
        <v>0</v>
      </c>
      <c r="F75" s="176"/>
      <c r="G75" s="182">
        <f>C75+E75</f>
        <v>8370849307</v>
      </c>
      <c r="H75" s="176"/>
      <c r="I75" s="165">
        <v>17551780805</v>
      </c>
      <c r="J75" s="176"/>
      <c r="K75" s="210">
        <v>-30089841</v>
      </c>
      <c r="L75" s="176"/>
      <c r="M75" s="165">
        <f t="shared" si="3"/>
        <v>17521690964</v>
      </c>
      <c r="N75"/>
      <c r="O75"/>
      <c r="P75" s="34"/>
      <c r="Q75" s="34"/>
    </row>
    <row r="76" spans="1:17" s="22" customFormat="1" ht="30" customHeight="1">
      <c r="A76" s="4" t="s">
        <v>309</v>
      </c>
      <c r="B76"/>
      <c r="C76" s="165">
        <v>5435616415</v>
      </c>
      <c r="D76" s="176"/>
      <c r="E76" s="210">
        <v>0</v>
      </c>
      <c r="F76" s="176"/>
      <c r="G76" s="182">
        <f>C76+E76</f>
        <v>5435616415</v>
      </c>
      <c r="H76" s="176"/>
      <c r="I76" s="165">
        <v>11221917760</v>
      </c>
      <c r="J76" s="176"/>
      <c r="K76" s="210">
        <v>-12024407</v>
      </c>
      <c r="L76" s="176"/>
      <c r="M76" s="165">
        <f t="shared" si="3"/>
        <v>11209893353</v>
      </c>
      <c r="N76"/>
      <c r="O76"/>
      <c r="P76" s="34"/>
      <c r="Q76" s="34"/>
    </row>
    <row r="77" spans="1:17" s="22" customFormat="1" ht="30" customHeight="1">
      <c r="A77" s="4" t="s">
        <v>310</v>
      </c>
      <c r="B77"/>
      <c r="C77" s="165">
        <v>18147945198</v>
      </c>
      <c r="D77" s="176"/>
      <c r="E77" s="210">
        <v>0</v>
      </c>
      <c r="F77" s="176"/>
      <c r="G77" s="182">
        <f>C77+E77</f>
        <v>18147945198</v>
      </c>
      <c r="H77" s="176"/>
      <c r="I77" s="165">
        <v>38399999988</v>
      </c>
      <c r="J77" s="176"/>
      <c r="K77" s="210">
        <v>-36491355</v>
      </c>
      <c r="L77" s="176"/>
      <c r="M77" s="165">
        <f t="shared" si="3"/>
        <v>38363508633</v>
      </c>
      <c r="N77"/>
      <c r="O77"/>
      <c r="P77" s="34"/>
      <c r="Q77" s="34"/>
    </row>
    <row r="78" spans="1:17" s="22" customFormat="1" ht="30" customHeight="1">
      <c r="A78" s="4" t="s">
        <v>316</v>
      </c>
      <c r="B78"/>
      <c r="C78" s="165">
        <v>2367123291</v>
      </c>
      <c r="D78" s="176"/>
      <c r="E78" s="210">
        <v>0</v>
      </c>
      <c r="F78" s="176"/>
      <c r="G78" s="182">
        <f t="shared" ref="G78:G99" si="6">C78+E78</f>
        <v>2367123291</v>
      </c>
      <c r="H78" s="176"/>
      <c r="I78" s="165">
        <v>5391780818</v>
      </c>
      <c r="J78" s="176"/>
      <c r="K78" s="210">
        <v>0</v>
      </c>
      <c r="L78" s="176"/>
      <c r="M78" s="165">
        <f t="shared" si="3"/>
        <v>5391780818</v>
      </c>
      <c r="N78"/>
      <c r="O78"/>
      <c r="P78" s="34"/>
      <c r="Q78" s="34"/>
    </row>
    <row r="79" spans="1:17" s="22" customFormat="1" ht="30" customHeight="1">
      <c r="A79" s="4" t="s">
        <v>317</v>
      </c>
      <c r="B79"/>
      <c r="C79" s="165">
        <v>5435616438</v>
      </c>
      <c r="D79" s="176"/>
      <c r="E79" s="210">
        <v>0</v>
      </c>
      <c r="F79" s="176"/>
      <c r="G79" s="182">
        <f t="shared" si="6"/>
        <v>5435616438</v>
      </c>
      <c r="H79" s="176"/>
      <c r="I79" s="165">
        <v>9117808203</v>
      </c>
      <c r="J79" s="176"/>
      <c r="K79" s="210">
        <v>-32001667</v>
      </c>
      <c r="L79" s="176"/>
      <c r="M79" s="165">
        <f t="shared" si="3"/>
        <v>9085806536</v>
      </c>
      <c r="N79"/>
      <c r="O79"/>
      <c r="P79" s="34"/>
      <c r="Q79" s="34"/>
    </row>
    <row r="80" spans="1:17" s="22" customFormat="1" ht="30" customHeight="1">
      <c r="A80" s="4" t="s">
        <v>318</v>
      </c>
      <c r="B80"/>
      <c r="C80" s="165">
        <v>5163835602</v>
      </c>
      <c r="D80" s="176"/>
      <c r="E80" s="210">
        <v>0</v>
      </c>
      <c r="F80" s="176"/>
      <c r="G80" s="182">
        <f t="shared" si="6"/>
        <v>5163835602</v>
      </c>
      <c r="H80" s="176"/>
      <c r="I80" s="165">
        <v>8661917784</v>
      </c>
      <c r="J80" s="176"/>
      <c r="K80" s="210">
        <v>-30401583</v>
      </c>
      <c r="L80" s="176"/>
      <c r="M80" s="165">
        <f t="shared" si="3"/>
        <v>8631516201</v>
      </c>
      <c r="N80"/>
      <c r="O80"/>
      <c r="P80" s="34"/>
      <c r="Q80" s="34"/>
    </row>
    <row r="81" spans="1:17" s="22" customFormat="1" ht="30" customHeight="1">
      <c r="A81" s="4" t="s">
        <v>319</v>
      </c>
      <c r="B81"/>
      <c r="C81" s="165">
        <v>5435616415</v>
      </c>
      <c r="D81" s="176"/>
      <c r="E81" s="210">
        <v>0</v>
      </c>
      <c r="F81" s="176"/>
      <c r="G81" s="182">
        <f t="shared" si="6"/>
        <v>5435616415</v>
      </c>
      <c r="H81" s="176"/>
      <c r="I81" s="165">
        <v>9117808180</v>
      </c>
      <c r="J81" s="176"/>
      <c r="K81" s="210">
        <v>-29453915</v>
      </c>
      <c r="L81" s="176"/>
      <c r="M81" s="165">
        <f t="shared" si="3"/>
        <v>9088354265</v>
      </c>
      <c r="N81"/>
      <c r="O81"/>
      <c r="P81" s="34"/>
      <c r="Q81" s="34"/>
    </row>
    <row r="82" spans="1:17" s="22" customFormat="1" ht="30" customHeight="1">
      <c r="A82" s="4" t="s">
        <v>320</v>
      </c>
      <c r="B82"/>
      <c r="C82" s="165">
        <v>1032767108</v>
      </c>
      <c r="D82" s="176"/>
      <c r="E82" s="210">
        <v>0</v>
      </c>
      <c r="F82" s="176"/>
      <c r="G82" s="182">
        <f t="shared" si="6"/>
        <v>1032767108</v>
      </c>
      <c r="H82" s="176"/>
      <c r="I82" s="165">
        <v>1699068468</v>
      </c>
      <c r="J82" s="176"/>
      <c r="K82" s="210">
        <v>-6210188</v>
      </c>
      <c r="L82" s="176"/>
      <c r="M82" s="165">
        <f t="shared" si="3"/>
        <v>1692858280</v>
      </c>
      <c r="N82"/>
      <c r="O82"/>
      <c r="P82" s="34"/>
      <c r="Q82" s="34"/>
    </row>
    <row r="83" spans="1:17" s="22" customFormat="1" ht="30" customHeight="1">
      <c r="A83" s="4" t="s">
        <v>321</v>
      </c>
      <c r="B83"/>
      <c r="C83" s="165">
        <v>8618082167</v>
      </c>
      <c r="D83" s="176"/>
      <c r="E83" s="210">
        <v>0</v>
      </c>
      <c r="F83" s="176"/>
      <c r="G83" s="182">
        <f t="shared" si="6"/>
        <v>8618082167</v>
      </c>
      <c r="H83" s="176"/>
      <c r="I83" s="165">
        <v>13948493111</v>
      </c>
      <c r="J83" s="176"/>
      <c r="K83" s="210">
        <v>-37969135</v>
      </c>
      <c r="L83" s="176"/>
      <c r="M83" s="165">
        <f t="shared" si="3"/>
        <v>13910523976</v>
      </c>
      <c r="N83"/>
      <c r="O83"/>
      <c r="P83" s="34"/>
      <c r="Q83" s="34"/>
    </row>
    <row r="84" spans="1:17" s="22" customFormat="1" ht="30" customHeight="1">
      <c r="A84" s="4" t="s">
        <v>322</v>
      </c>
      <c r="B84"/>
      <c r="C84" s="165">
        <v>3261369849</v>
      </c>
      <c r="D84" s="176"/>
      <c r="E84" s="210">
        <v>0</v>
      </c>
      <c r="F84" s="176"/>
      <c r="G84" s="182">
        <f t="shared" si="6"/>
        <v>3261369849</v>
      </c>
      <c r="H84" s="176"/>
      <c r="I84" s="165">
        <v>4734246555</v>
      </c>
      <c r="J84" s="176"/>
      <c r="K84" s="210">
        <v>-20881203</v>
      </c>
      <c r="L84" s="176"/>
      <c r="M84" s="165">
        <f t="shared" si="3"/>
        <v>4713365352</v>
      </c>
      <c r="N84"/>
      <c r="O84"/>
      <c r="P84" s="34"/>
      <c r="Q84" s="34"/>
    </row>
    <row r="85" spans="1:17" s="22" customFormat="1" ht="30" customHeight="1">
      <c r="A85" s="4" t="s">
        <v>323</v>
      </c>
      <c r="B85"/>
      <c r="C85" s="165">
        <v>13589041084</v>
      </c>
      <c r="D85" s="176"/>
      <c r="E85" s="210">
        <v>0</v>
      </c>
      <c r="F85" s="176"/>
      <c r="G85" s="182">
        <f t="shared" si="6"/>
        <v>13589041084</v>
      </c>
      <c r="H85" s="176"/>
      <c r="I85" s="165">
        <v>19726027380</v>
      </c>
      <c r="J85" s="176"/>
      <c r="K85" s="210">
        <v>-87005013</v>
      </c>
      <c r="L85" s="176"/>
      <c r="M85" s="165">
        <f t="shared" si="3"/>
        <v>19639022367</v>
      </c>
      <c r="N85"/>
      <c r="O85"/>
      <c r="P85" s="34"/>
      <c r="Q85" s="34"/>
    </row>
    <row r="86" spans="1:17" s="22" customFormat="1" ht="30" customHeight="1">
      <c r="A86" s="4" t="s">
        <v>324</v>
      </c>
      <c r="B86"/>
      <c r="C86" s="165">
        <v>23644931506</v>
      </c>
      <c r="D86" s="176"/>
      <c r="E86" s="210">
        <v>0</v>
      </c>
      <c r="F86" s="176"/>
      <c r="G86" s="182">
        <f t="shared" si="6"/>
        <v>23644931506</v>
      </c>
      <c r="H86" s="176"/>
      <c r="I86" s="165">
        <v>34323287670</v>
      </c>
      <c r="J86" s="176"/>
      <c r="K86" s="210">
        <v>0</v>
      </c>
      <c r="L86" s="176"/>
      <c r="M86" s="165">
        <f t="shared" si="3"/>
        <v>34323287670</v>
      </c>
      <c r="N86"/>
      <c r="O86"/>
      <c r="P86" s="34"/>
      <c r="Q86" s="34"/>
    </row>
    <row r="87" spans="1:17" s="22" customFormat="1" ht="30" customHeight="1">
      <c r="A87" s="4" t="s">
        <v>325</v>
      </c>
      <c r="B87"/>
      <c r="C87" s="165">
        <v>13589041084</v>
      </c>
      <c r="D87" s="176"/>
      <c r="E87" s="210">
        <v>0</v>
      </c>
      <c r="F87" s="176"/>
      <c r="G87" s="182">
        <f t="shared" si="6"/>
        <v>13589041084</v>
      </c>
      <c r="H87" s="176"/>
      <c r="I87" s="165">
        <v>19287671216</v>
      </c>
      <c r="J87" s="176"/>
      <c r="K87" s="210">
        <v>-85233293</v>
      </c>
      <c r="L87" s="176"/>
      <c r="M87" s="165">
        <f t="shared" si="3"/>
        <v>19202437923</v>
      </c>
      <c r="N87"/>
      <c r="O87"/>
      <c r="P87" s="34"/>
      <c r="Q87" s="34"/>
    </row>
    <row r="88" spans="1:17" s="22" customFormat="1" ht="30" customHeight="1">
      <c r="A88" s="4" t="s">
        <v>326</v>
      </c>
      <c r="B88"/>
      <c r="C88" s="165">
        <v>641402710</v>
      </c>
      <c r="D88" s="176"/>
      <c r="E88" s="210">
        <v>0</v>
      </c>
      <c r="F88" s="176"/>
      <c r="G88" s="182">
        <f t="shared" si="6"/>
        <v>641402710</v>
      </c>
      <c r="H88" s="176"/>
      <c r="I88" s="165">
        <v>910378040</v>
      </c>
      <c r="J88" s="176"/>
      <c r="K88" s="210">
        <v>-4178708</v>
      </c>
      <c r="L88" s="176"/>
      <c r="M88" s="165">
        <f t="shared" ref="M88:M116" si="7">I88+K88</f>
        <v>906199332</v>
      </c>
      <c r="N88"/>
      <c r="O88"/>
      <c r="P88" s="34"/>
      <c r="Q88" s="34"/>
    </row>
    <row r="89" spans="1:17" s="22" customFormat="1" ht="30" customHeight="1">
      <c r="A89" s="4" t="s">
        <v>327</v>
      </c>
      <c r="B89"/>
      <c r="C89" s="165">
        <v>10871232861</v>
      </c>
      <c r="D89" s="176"/>
      <c r="E89" s="210">
        <v>0</v>
      </c>
      <c r="F89" s="176"/>
      <c r="G89" s="182">
        <f t="shared" si="6"/>
        <v>10871232861</v>
      </c>
      <c r="H89" s="176"/>
      <c r="I89" s="165">
        <v>14027397240</v>
      </c>
      <c r="J89" s="176"/>
      <c r="K89" s="210">
        <v>-55866021</v>
      </c>
      <c r="L89" s="176"/>
      <c r="M89" s="165">
        <f t="shared" si="7"/>
        <v>13971531219</v>
      </c>
      <c r="N89"/>
      <c r="O89"/>
      <c r="P89" s="34"/>
      <c r="Q89" s="34"/>
    </row>
    <row r="90" spans="1:17" s="22" customFormat="1" ht="30" customHeight="1">
      <c r="A90" s="4" t="s">
        <v>328</v>
      </c>
      <c r="B90"/>
      <c r="C90" s="165">
        <v>7881643825</v>
      </c>
      <c r="D90" s="176"/>
      <c r="E90" s="210">
        <v>0</v>
      </c>
      <c r="F90" s="176"/>
      <c r="G90" s="182">
        <f t="shared" si="6"/>
        <v>7881643825</v>
      </c>
      <c r="H90" s="176"/>
      <c r="I90" s="165">
        <v>9661369850</v>
      </c>
      <c r="J90" s="176"/>
      <c r="K90" s="210">
        <v>-34137862</v>
      </c>
      <c r="L90" s="176"/>
      <c r="M90" s="165">
        <f t="shared" si="7"/>
        <v>9627231988</v>
      </c>
      <c r="N90"/>
      <c r="O90"/>
      <c r="P90" s="34"/>
      <c r="Q90" s="34"/>
    </row>
    <row r="91" spans="1:17" s="22" customFormat="1" ht="30" customHeight="1">
      <c r="A91" s="4" t="s">
        <v>329</v>
      </c>
      <c r="B91"/>
      <c r="C91" s="165">
        <v>8153424638</v>
      </c>
      <c r="D91" s="176"/>
      <c r="E91" s="210">
        <v>0</v>
      </c>
      <c r="F91" s="176"/>
      <c r="G91" s="182">
        <f t="shared" si="6"/>
        <v>8153424638</v>
      </c>
      <c r="H91" s="176"/>
      <c r="I91" s="165">
        <v>9994520524</v>
      </c>
      <c r="J91" s="176"/>
      <c r="K91" s="210">
        <v>-37940368</v>
      </c>
      <c r="L91" s="176"/>
      <c r="M91" s="165">
        <f t="shared" si="7"/>
        <v>9956580156</v>
      </c>
      <c r="N91"/>
      <c r="O91"/>
      <c r="P91" s="34"/>
      <c r="Q91" s="34"/>
    </row>
    <row r="92" spans="1:17" s="22" customFormat="1" ht="30" customHeight="1">
      <c r="A92" s="4" t="s">
        <v>330</v>
      </c>
      <c r="B92"/>
      <c r="C92" s="165">
        <v>2717808192</v>
      </c>
      <c r="D92" s="176"/>
      <c r="E92" s="210">
        <v>0</v>
      </c>
      <c r="F92" s="176"/>
      <c r="G92" s="182">
        <f t="shared" si="6"/>
        <v>2717808192</v>
      </c>
      <c r="H92" s="176"/>
      <c r="I92" s="165">
        <v>3156164352</v>
      </c>
      <c r="J92" s="176"/>
      <c r="K92" s="210">
        <v>-8633732</v>
      </c>
      <c r="L92" s="176"/>
      <c r="M92" s="165">
        <f t="shared" si="7"/>
        <v>3147530620</v>
      </c>
      <c r="N92"/>
      <c r="O92"/>
      <c r="P92" s="34"/>
      <c r="Q92" s="34"/>
    </row>
    <row r="93" spans="1:17" s="22" customFormat="1" ht="30" customHeight="1">
      <c r="A93" s="4" t="s">
        <v>331</v>
      </c>
      <c r="B93"/>
      <c r="C93" s="165">
        <v>5435616415</v>
      </c>
      <c r="D93" s="176"/>
      <c r="E93" s="210">
        <v>0</v>
      </c>
      <c r="F93" s="176"/>
      <c r="G93" s="182">
        <f t="shared" si="6"/>
        <v>5435616415</v>
      </c>
      <c r="H93" s="176"/>
      <c r="I93" s="165">
        <v>6312328740</v>
      </c>
      <c r="J93" s="176"/>
      <c r="K93" s="210">
        <v>-17646031</v>
      </c>
      <c r="L93" s="176"/>
      <c r="M93" s="165">
        <f t="shared" si="7"/>
        <v>6294682709</v>
      </c>
      <c r="N93"/>
      <c r="O93"/>
      <c r="P93" s="34"/>
      <c r="Q93" s="34"/>
    </row>
    <row r="94" spans="1:17" s="22" customFormat="1" ht="30" customHeight="1">
      <c r="A94" s="4" t="s">
        <v>332</v>
      </c>
      <c r="B94"/>
      <c r="C94" s="165">
        <v>5816109578</v>
      </c>
      <c r="D94" s="176"/>
      <c r="E94" s="210">
        <v>0</v>
      </c>
      <c r="F94" s="176"/>
      <c r="G94" s="182">
        <f t="shared" si="6"/>
        <v>5816109578</v>
      </c>
      <c r="H94" s="176"/>
      <c r="I94" s="165">
        <v>6754191768</v>
      </c>
      <c r="J94" s="176"/>
      <c r="K94" s="210">
        <v>-20906578</v>
      </c>
      <c r="L94" s="176"/>
      <c r="M94" s="165">
        <f t="shared" si="7"/>
        <v>6733285190</v>
      </c>
      <c r="N94"/>
      <c r="O94"/>
      <c r="P94" s="34"/>
      <c r="Q94" s="34"/>
    </row>
    <row r="95" spans="1:17" s="22" customFormat="1" ht="30" customHeight="1">
      <c r="A95" s="4" t="s">
        <v>333</v>
      </c>
      <c r="B95"/>
      <c r="C95" s="165">
        <v>5435616415</v>
      </c>
      <c r="D95" s="176"/>
      <c r="E95" s="210">
        <v>-11356961</v>
      </c>
      <c r="F95" s="176"/>
      <c r="G95" s="182">
        <f t="shared" si="6"/>
        <v>5424259454</v>
      </c>
      <c r="H95" s="176"/>
      <c r="I95" s="165">
        <v>6312328740</v>
      </c>
      <c r="J95" s="176"/>
      <c r="K95" s="210">
        <v>-30895819</v>
      </c>
      <c r="L95" s="176"/>
      <c r="M95" s="165">
        <f t="shared" si="7"/>
        <v>6281432921</v>
      </c>
      <c r="N95"/>
      <c r="O95"/>
      <c r="P95" s="34"/>
      <c r="Q95" s="34"/>
    </row>
    <row r="96" spans="1:17" s="22" customFormat="1" ht="30" customHeight="1">
      <c r="A96" s="4" t="s">
        <v>334</v>
      </c>
      <c r="B96"/>
      <c r="C96" s="165">
        <v>11414794518</v>
      </c>
      <c r="D96" s="176"/>
      <c r="E96" s="210">
        <v>0</v>
      </c>
      <c r="F96" s="176"/>
      <c r="G96" s="182">
        <f t="shared" si="6"/>
        <v>11414794518</v>
      </c>
      <c r="H96" s="176"/>
      <c r="I96" s="165">
        <v>12151232874</v>
      </c>
      <c r="J96" s="176"/>
      <c r="K96" s="210">
        <v>0</v>
      </c>
      <c r="L96" s="176"/>
      <c r="M96" s="165">
        <f t="shared" si="7"/>
        <v>12151232874</v>
      </c>
      <c r="N96"/>
      <c r="O96"/>
      <c r="P96" s="34"/>
      <c r="Q96" s="34"/>
    </row>
    <row r="97" spans="1:17" s="22" customFormat="1" ht="30" customHeight="1">
      <c r="A97" s="4" t="s">
        <v>335</v>
      </c>
      <c r="B97"/>
      <c r="C97" s="165">
        <v>19024657530</v>
      </c>
      <c r="D97" s="176"/>
      <c r="E97" s="210">
        <v>0</v>
      </c>
      <c r="F97" s="176"/>
      <c r="G97" s="182">
        <f t="shared" si="6"/>
        <v>19024657530</v>
      </c>
      <c r="H97" s="176"/>
      <c r="I97" s="165">
        <v>19638356160</v>
      </c>
      <c r="J97" s="176"/>
      <c r="K97" s="210">
        <v>0</v>
      </c>
      <c r="L97" s="176"/>
      <c r="M97" s="165">
        <f t="shared" si="7"/>
        <v>19638356160</v>
      </c>
      <c r="N97"/>
      <c r="O97"/>
      <c r="P97" s="34"/>
      <c r="Q97" s="34"/>
    </row>
    <row r="98" spans="1:17" s="22" customFormat="1" ht="30" customHeight="1">
      <c r="A98" s="4" t="s">
        <v>336</v>
      </c>
      <c r="B98"/>
      <c r="C98" s="165">
        <v>10871232861</v>
      </c>
      <c r="D98" s="176"/>
      <c r="E98" s="210">
        <v>0</v>
      </c>
      <c r="F98" s="176"/>
      <c r="G98" s="182">
        <f t="shared" si="6"/>
        <v>10871232861</v>
      </c>
      <c r="H98" s="176"/>
      <c r="I98" s="165">
        <v>11221917792</v>
      </c>
      <c r="J98" s="176"/>
      <c r="K98" s="210">
        <v>0</v>
      </c>
      <c r="L98" s="176"/>
      <c r="M98" s="165">
        <f t="shared" si="7"/>
        <v>11221917792</v>
      </c>
      <c r="N98"/>
      <c r="O98"/>
      <c r="P98" s="34"/>
      <c r="Q98" s="34"/>
    </row>
    <row r="99" spans="1:17" s="22" customFormat="1" ht="30" customHeight="1">
      <c r="A99" s="4" t="s">
        <v>337</v>
      </c>
      <c r="B99"/>
      <c r="C99" s="165">
        <v>10871232861</v>
      </c>
      <c r="D99" s="176"/>
      <c r="E99" s="210">
        <v>0</v>
      </c>
      <c r="F99" s="176"/>
      <c r="G99" s="182">
        <f t="shared" si="6"/>
        <v>10871232861</v>
      </c>
      <c r="H99" s="176"/>
      <c r="I99" s="165">
        <v>11221917792</v>
      </c>
      <c r="J99" s="176"/>
      <c r="K99" s="210">
        <v>0</v>
      </c>
      <c r="L99" s="176"/>
      <c r="M99" s="165">
        <f t="shared" si="7"/>
        <v>11221917792</v>
      </c>
      <c r="N99"/>
      <c r="O99"/>
      <c r="P99" s="34"/>
      <c r="Q99" s="34"/>
    </row>
    <row r="100" spans="1:17" s="22" customFormat="1" ht="30" customHeight="1">
      <c r="A100" s="4" t="s">
        <v>338</v>
      </c>
      <c r="B100"/>
      <c r="C100" s="165">
        <v>516383554</v>
      </c>
      <c r="D100" s="176"/>
      <c r="E100" s="210">
        <v>0</v>
      </c>
      <c r="F100" s="176"/>
      <c r="G100" s="182">
        <f>C100+E100</f>
        <v>516383554</v>
      </c>
      <c r="H100" s="176"/>
      <c r="I100" s="165">
        <v>533041088</v>
      </c>
      <c r="J100" s="176"/>
      <c r="K100" s="210">
        <v>-426888</v>
      </c>
      <c r="L100" s="176"/>
      <c r="M100" s="165">
        <f t="shared" si="7"/>
        <v>532614200</v>
      </c>
      <c r="N100"/>
      <c r="O100"/>
      <c r="P100" s="34"/>
      <c r="Q100" s="34"/>
    </row>
    <row r="101" spans="1:17" s="22" customFormat="1" ht="30" customHeight="1">
      <c r="A101" s="4" t="s">
        <v>339</v>
      </c>
      <c r="B101"/>
      <c r="C101" s="165">
        <v>9512328765</v>
      </c>
      <c r="D101" s="176"/>
      <c r="E101" s="210">
        <v>0</v>
      </c>
      <c r="F101" s="176"/>
      <c r="G101" s="182">
        <f t="shared" ref="G101:G116" si="8">C101+E101</f>
        <v>9512328765</v>
      </c>
      <c r="H101" s="176"/>
      <c r="I101" s="165">
        <v>9512328765</v>
      </c>
      <c r="J101" s="176"/>
      <c r="K101" s="210">
        <v>0</v>
      </c>
      <c r="L101" s="176"/>
      <c r="M101" s="165">
        <f t="shared" si="7"/>
        <v>9512328765</v>
      </c>
      <c r="N101"/>
      <c r="O101"/>
      <c r="P101" s="34"/>
      <c r="Q101" s="34"/>
    </row>
    <row r="102" spans="1:17" s="22" customFormat="1" ht="30" customHeight="1">
      <c r="A102" s="4" t="s">
        <v>340</v>
      </c>
      <c r="B102"/>
      <c r="C102" s="165">
        <v>26753424638</v>
      </c>
      <c r="D102" s="176"/>
      <c r="E102" s="210">
        <v>0</v>
      </c>
      <c r="F102" s="176"/>
      <c r="G102" s="182">
        <f t="shared" si="8"/>
        <v>26753424638</v>
      </c>
      <c r="H102" s="176"/>
      <c r="I102" s="165">
        <v>26753424638</v>
      </c>
      <c r="J102" s="176"/>
      <c r="K102" s="210">
        <v>0</v>
      </c>
      <c r="L102" s="176"/>
      <c r="M102" s="165">
        <f t="shared" si="7"/>
        <v>26753424638</v>
      </c>
      <c r="N102"/>
      <c r="O102"/>
      <c r="P102" s="34"/>
      <c r="Q102" s="34"/>
    </row>
    <row r="103" spans="1:17" s="22" customFormat="1" ht="30" customHeight="1">
      <c r="A103" s="4" t="s">
        <v>341</v>
      </c>
      <c r="B103"/>
      <c r="C103" s="165">
        <v>9512328765</v>
      </c>
      <c r="D103" s="176"/>
      <c r="E103" s="210">
        <v>0</v>
      </c>
      <c r="F103" s="176"/>
      <c r="G103" s="182">
        <f t="shared" si="8"/>
        <v>9512328765</v>
      </c>
      <c r="H103" s="176"/>
      <c r="I103" s="165">
        <v>9512328765</v>
      </c>
      <c r="J103" s="176"/>
      <c r="K103" s="210">
        <v>0</v>
      </c>
      <c r="L103" s="176"/>
      <c r="M103" s="165">
        <f t="shared" si="7"/>
        <v>9512328765</v>
      </c>
      <c r="N103"/>
      <c r="O103"/>
      <c r="P103" s="34"/>
      <c r="Q103" s="34"/>
    </row>
    <row r="104" spans="1:17" s="22" customFormat="1" ht="30" customHeight="1">
      <c r="A104" s="4" t="s">
        <v>366</v>
      </c>
      <c r="B104"/>
      <c r="C104" s="165">
        <v>45424726027</v>
      </c>
      <c r="D104" s="176"/>
      <c r="E104" s="210">
        <v>-78269227</v>
      </c>
      <c r="F104" s="176"/>
      <c r="G104" s="182">
        <f t="shared" si="8"/>
        <v>45346456800</v>
      </c>
      <c r="H104" s="176"/>
      <c r="I104" s="165">
        <v>45424726027</v>
      </c>
      <c r="J104" s="176"/>
      <c r="K104" s="210">
        <v>-78269227</v>
      </c>
      <c r="L104" s="176"/>
      <c r="M104" s="165">
        <f t="shared" si="7"/>
        <v>45346456800</v>
      </c>
      <c r="N104"/>
      <c r="O104"/>
      <c r="P104" s="34"/>
      <c r="Q104" s="34"/>
    </row>
    <row r="105" spans="1:17" s="22" customFormat="1" ht="30" customHeight="1">
      <c r="A105" s="4" t="s">
        <v>367</v>
      </c>
      <c r="B105"/>
      <c r="C105" s="165">
        <v>4151095884</v>
      </c>
      <c r="D105" s="176"/>
      <c r="E105" s="210">
        <v>-17835303</v>
      </c>
      <c r="F105" s="176"/>
      <c r="G105" s="182">
        <f t="shared" si="8"/>
        <v>4133260581</v>
      </c>
      <c r="H105" s="176"/>
      <c r="I105" s="165">
        <v>4151095884</v>
      </c>
      <c r="J105" s="176"/>
      <c r="K105" s="210">
        <v>-17835303</v>
      </c>
      <c r="L105" s="176"/>
      <c r="M105" s="165">
        <f t="shared" si="7"/>
        <v>4133260581</v>
      </c>
      <c r="N105"/>
      <c r="O105"/>
      <c r="P105" s="34"/>
      <c r="Q105" s="34"/>
    </row>
    <row r="106" spans="1:17" s="22" customFormat="1" ht="30" customHeight="1">
      <c r="A106" s="4" t="s">
        <v>371</v>
      </c>
      <c r="B106"/>
      <c r="C106" s="165">
        <v>3953424648</v>
      </c>
      <c r="D106" s="176"/>
      <c r="E106" s="210">
        <v>-24488574</v>
      </c>
      <c r="F106" s="176"/>
      <c r="G106" s="182">
        <f t="shared" si="8"/>
        <v>3928936074</v>
      </c>
      <c r="H106" s="176"/>
      <c r="I106" s="165">
        <v>3953424648</v>
      </c>
      <c r="J106" s="176"/>
      <c r="K106" s="210">
        <v>-24488574</v>
      </c>
      <c r="L106" s="176"/>
      <c r="M106" s="165">
        <f t="shared" si="7"/>
        <v>3928936074</v>
      </c>
      <c r="N106"/>
      <c r="O106"/>
      <c r="P106" s="34"/>
      <c r="Q106" s="34"/>
    </row>
    <row r="107" spans="1:17" s="22" customFormat="1" ht="30" customHeight="1">
      <c r="A107" s="4" t="s">
        <v>372</v>
      </c>
      <c r="B107"/>
      <c r="C107" s="165">
        <v>13926027396</v>
      </c>
      <c r="D107" s="176"/>
      <c r="E107" s="210">
        <v>-98497473</v>
      </c>
      <c r="F107" s="176"/>
      <c r="G107" s="182">
        <f t="shared" si="8"/>
        <v>13827529923</v>
      </c>
      <c r="H107" s="176"/>
      <c r="I107" s="165">
        <v>13926027396</v>
      </c>
      <c r="J107" s="176"/>
      <c r="K107" s="210">
        <v>-98497473</v>
      </c>
      <c r="L107" s="176"/>
      <c r="M107" s="165">
        <f t="shared" si="7"/>
        <v>13827529923</v>
      </c>
      <c r="N107"/>
      <c r="O107"/>
      <c r="P107" s="34"/>
      <c r="Q107" s="34"/>
    </row>
    <row r="108" spans="1:17" s="22" customFormat="1" ht="30" customHeight="1">
      <c r="A108" s="4" t="s">
        <v>373</v>
      </c>
      <c r="B108"/>
      <c r="C108" s="165">
        <v>3917808202</v>
      </c>
      <c r="D108" s="176"/>
      <c r="E108" s="210">
        <v>-31146535</v>
      </c>
      <c r="F108" s="176"/>
      <c r="G108" s="182">
        <f t="shared" si="8"/>
        <v>3886661667</v>
      </c>
      <c r="H108" s="176"/>
      <c r="I108" s="165">
        <v>3917808202</v>
      </c>
      <c r="J108" s="176"/>
      <c r="K108" s="210">
        <v>-31146535</v>
      </c>
      <c r="L108" s="176"/>
      <c r="M108" s="165">
        <f t="shared" si="7"/>
        <v>3886661667</v>
      </c>
      <c r="N108"/>
      <c r="O108"/>
      <c r="P108" s="34"/>
      <c r="Q108" s="34"/>
    </row>
    <row r="109" spans="1:17" s="22" customFormat="1" ht="30" customHeight="1">
      <c r="A109" s="4" t="s">
        <v>375</v>
      </c>
      <c r="B109"/>
      <c r="C109" s="165">
        <v>3106849308</v>
      </c>
      <c r="D109" s="176"/>
      <c r="E109" s="210">
        <v>-50121954</v>
      </c>
      <c r="F109" s="176"/>
      <c r="G109" s="182">
        <f t="shared" si="8"/>
        <v>3056727354</v>
      </c>
      <c r="H109" s="176"/>
      <c r="I109" s="165">
        <v>3106849308</v>
      </c>
      <c r="J109" s="176"/>
      <c r="K109" s="210">
        <v>-50121954</v>
      </c>
      <c r="L109" s="176"/>
      <c r="M109" s="165">
        <f t="shared" si="7"/>
        <v>3056727354</v>
      </c>
      <c r="N109"/>
      <c r="O109"/>
      <c r="P109" s="34"/>
      <c r="Q109" s="34"/>
    </row>
    <row r="110" spans="1:17" s="22" customFormat="1" ht="30" customHeight="1">
      <c r="A110" s="4" t="s">
        <v>376</v>
      </c>
      <c r="B110"/>
      <c r="C110" s="165">
        <v>8767123280</v>
      </c>
      <c r="D110" s="176"/>
      <c r="E110" s="210">
        <v>-158493136</v>
      </c>
      <c r="F110" s="176"/>
      <c r="G110" s="182">
        <f t="shared" si="8"/>
        <v>8608630144</v>
      </c>
      <c r="H110" s="176"/>
      <c r="I110" s="165">
        <v>8767123280</v>
      </c>
      <c r="J110" s="176"/>
      <c r="K110" s="210">
        <v>-158493136</v>
      </c>
      <c r="L110" s="176"/>
      <c r="M110" s="165">
        <f t="shared" si="7"/>
        <v>8608630144</v>
      </c>
      <c r="N110"/>
      <c r="O110"/>
      <c r="P110" s="34"/>
      <c r="Q110" s="34"/>
    </row>
    <row r="111" spans="1:17" s="22" customFormat="1" ht="30" customHeight="1">
      <c r="A111" s="4" t="s">
        <v>377</v>
      </c>
      <c r="B111"/>
      <c r="C111" s="165">
        <v>4383561640</v>
      </c>
      <c r="D111" s="176"/>
      <c r="E111" s="210">
        <v>-79246568</v>
      </c>
      <c r="F111" s="176"/>
      <c r="G111" s="182">
        <f t="shared" si="8"/>
        <v>4304315072</v>
      </c>
      <c r="H111" s="176"/>
      <c r="I111" s="165">
        <v>4383561640</v>
      </c>
      <c r="J111" s="176"/>
      <c r="K111" s="210">
        <v>-79246568</v>
      </c>
      <c r="L111" s="176"/>
      <c r="M111" s="165">
        <f t="shared" si="7"/>
        <v>4304315072</v>
      </c>
      <c r="N111"/>
      <c r="O111"/>
      <c r="P111" s="34"/>
      <c r="Q111" s="34"/>
    </row>
    <row r="112" spans="1:17" s="22" customFormat="1" ht="30" customHeight="1">
      <c r="A112" s="4" t="s">
        <v>378</v>
      </c>
      <c r="B112"/>
      <c r="C112" s="165">
        <v>4383561640</v>
      </c>
      <c r="D112" s="176"/>
      <c r="E112" s="210">
        <v>-79246568</v>
      </c>
      <c r="F112" s="176"/>
      <c r="G112" s="182">
        <f t="shared" si="8"/>
        <v>4304315072</v>
      </c>
      <c r="H112" s="176"/>
      <c r="I112" s="165">
        <v>4383561640</v>
      </c>
      <c r="J112" s="176"/>
      <c r="K112" s="210">
        <v>-79246568</v>
      </c>
      <c r="L112" s="176"/>
      <c r="M112" s="165">
        <f t="shared" si="7"/>
        <v>4304315072</v>
      </c>
      <c r="N112"/>
      <c r="O112"/>
      <c r="P112" s="34"/>
      <c r="Q112" s="34"/>
    </row>
    <row r="113" spans="1:17" s="22" customFormat="1" ht="30" customHeight="1">
      <c r="A113" s="4" t="s">
        <v>379</v>
      </c>
      <c r="B113"/>
      <c r="C113" s="165">
        <v>8767123280</v>
      </c>
      <c r="D113" s="176"/>
      <c r="E113" s="210">
        <v>-158493136</v>
      </c>
      <c r="F113" s="176"/>
      <c r="G113" s="182">
        <f t="shared" si="8"/>
        <v>8608630144</v>
      </c>
      <c r="H113" s="176"/>
      <c r="I113" s="165">
        <v>8767123280</v>
      </c>
      <c r="J113" s="176"/>
      <c r="K113" s="210">
        <v>-158493136</v>
      </c>
      <c r="L113" s="176"/>
      <c r="M113" s="165">
        <f t="shared" si="7"/>
        <v>8608630144</v>
      </c>
      <c r="N113"/>
      <c r="O113"/>
      <c r="P113" s="34"/>
      <c r="Q113" s="34"/>
    </row>
    <row r="114" spans="1:17" s="22" customFormat="1" ht="30" customHeight="1">
      <c r="A114" s="4" t="s">
        <v>380</v>
      </c>
      <c r="B114"/>
      <c r="C114" s="165">
        <v>10958904100</v>
      </c>
      <c r="D114" s="176"/>
      <c r="E114" s="210">
        <v>-198116420</v>
      </c>
      <c r="F114" s="176"/>
      <c r="G114" s="182">
        <f t="shared" si="8"/>
        <v>10760787680</v>
      </c>
      <c r="H114" s="176"/>
      <c r="I114" s="165">
        <v>10958904100</v>
      </c>
      <c r="J114" s="176"/>
      <c r="K114" s="210">
        <v>-198116420</v>
      </c>
      <c r="L114" s="176"/>
      <c r="M114" s="165">
        <f t="shared" si="7"/>
        <v>10760787680</v>
      </c>
      <c r="N114"/>
      <c r="O114"/>
      <c r="P114" s="34"/>
      <c r="Q114" s="34"/>
    </row>
    <row r="115" spans="1:17" s="22" customFormat="1" ht="30" customHeight="1">
      <c r="A115" s="4" t="s">
        <v>381</v>
      </c>
      <c r="B115"/>
      <c r="C115" s="165">
        <v>4383561640</v>
      </c>
      <c r="D115" s="176"/>
      <c r="E115" s="210">
        <v>-79246568</v>
      </c>
      <c r="F115" s="176"/>
      <c r="G115" s="182">
        <f t="shared" si="8"/>
        <v>4304315072</v>
      </c>
      <c r="H115" s="176"/>
      <c r="I115" s="165">
        <v>4383561640</v>
      </c>
      <c r="J115" s="176"/>
      <c r="K115" s="210">
        <v>-79246568</v>
      </c>
      <c r="L115" s="176"/>
      <c r="M115" s="165">
        <f t="shared" si="7"/>
        <v>4304315072</v>
      </c>
      <c r="N115"/>
      <c r="O115"/>
      <c r="P115" s="34"/>
      <c r="Q115" s="34"/>
    </row>
    <row r="116" spans="1:17" s="22" customFormat="1" ht="30" customHeight="1">
      <c r="A116" s="4" t="s">
        <v>382</v>
      </c>
      <c r="B116"/>
      <c r="C116" s="165">
        <v>3156164376</v>
      </c>
      <c r="D116" s="176"/>
      <c r="E116" s="210">
        <v>-62384171</v>
      </c>
      <c r="F116" s="176"/>
      <c r="G116" s="182">
        <f t="shared" si="8"/>
        <v>3093780205</v>
      </c>
      <c r="H116" s="176"/>
      <c r="I116" s="165">
        <v>3156164376</v>
      </c>
      <c r="J116" s="176"/>
      <c r="K116" s="210">
        <v>-62384171</v>
      </c>
      <c r="L116" s="176"/>
      <c r="M116" s="165">
        <f t="shared" si="7"/>
        <v>3093780205</v>
      </c>
      <c r="N116"/>
      <c r="O116"/>
      <c r="P116" s="34"/>
      <c r="Q116" s="34"/>
    </row>
    <row r="117" spans="1:17" ht="27.75" customHeight="1" thickBot="1">
      <c r="A117" s="11" t="s">
        <v>12</v>
      </c>
      <c r="C117" s="162">
        <f>SUM(C7:C116)</f>
        <v>589315958889</v>
      </c>
      <c r="D117" s="183"/>
      <c r="E117" s="211">
        <f>SUM(E7:E116)</f>
        <v>-1137067357</v>
      </c>
      <c r="F117" s="183"/>
      <c r="G117" s="162">
        <f>SUM(G7:G116)</f>
        <v>588178891532</v>
      </c>
      <c r="H117" s="183"/>
      <c r="I117" s="162">
        <f>SUM(I7:I116)</f>
        <v>1402772593746</v>
      </c>
      <c r="J117" s="183"/>
      <c r="K117" s="211">
        <f>SUM(K7:K116)</f>
        <v>-2523021371</v>
      </c>
      <c r="L117" s="183"/>
      <c r="M117" s="162">
        <f>SUM(M7:M116)</f>
        <v>1400249572375</v>
      </c>
    </row>
    <row r="118" spans="1:17" ht="13.5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3"/>
  <sheetViews>
    <sheetView rightToLeft="1" view="pageBreakPreview" zoomScale="90" zoomScaleNormal="100" zoomScaleSheetLayoutView="90" workbookViewId="0">
      <selection activeCell="AC1" sqref="AC1"/>
    </sheetView>
  </sheetViews>
  <sheetFormatPr defaultColWidth="9.140625"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7.140625" style="12" customWidth="1"/>
    <col min="10" max="10" width="1.28515625" style="12" customWidth="1"/>
    <col min="11" max="11" width="11.140625" style="12" customWidth="1"/>
    <col min="12" max="12" width="1.28515625" style="12" customWidth="1"/>
    <col min="13" max="13" width="16.42578125" style="12" bestFit="1" customWidth="1"/>
    <col min="14" max="14" width="1" style="12" customWidth="1"/>
    <col min="15" max="15" width="12.7109375" style="12" customWidth="1"/>
    <col min="16" max="16" width="1.28515625" style="12" customWidth="1"/>
    <col min="17" max="17" width="15.7109375" style="12" bestFit="1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0.85546875" style="54" customWidth="1"/>
    <col min="22" max="22" width="1.28515625" style="54" customWidth="1"/>
    <col min="23" max="23" width="16.42578125" style="54" bestFit="1" customWidth="1"/>
    <col min="24" max="24" width="1.28515625" style="54" customWidth="1"/>
    <col min="25" max="25" width="16.42578125" style="54" customWidth="1"/>
    <col min="26" max="26" width="1.28515625" style="54" customWidth="1"/>
    <col min="27" max="27" width="12.140625" style="54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</row>
    <row r="2" spans="1:30" ht="30" customHeight="1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</row>
    <row r="3" spans="1:30" ht="30" customHeight="1">
      <c r="A3" s="325" t="s">
        <v>342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</row>
    <row r="4" spans="1:30" s="13" customFormat="1" ht="25.5">
      <c r="A4" s="326" t="s">
        <v>116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D4" s="44"/>
    </row>
    <row r="5" spans="1:30" s="13" customFormat="1" ht="25.5">
      <c r="A5" s="326" t="s">
        <v>117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D5" s="44"/>
    </row>
    <row r="6" spans="1:30" ht="24" customHeight="1">
      <c r="E6" s="327" t="s">
        <v>311</v>
      </c>
      <c r="F6" s="327"/>
      <c r="G6" s="327"/>
      <c r="H6" s="327"/>
      <c r="I6" s="327"/>
      <c r="J6" s="14"/>
      <c r="K6" s="327" t="s">
        <v>2</v>
      </c>
      <c r="L6" s="327"/>
      <c r="M6" s="327"/>
      <c r="N6" s="327"/>
      <c r="O6" s="327"/>
      <c r="P6" s="327"/>
      <c r="Q6" s="327"/>
      <c r="R6" s="14"/>
      <c r="S6" s="327" t="s">
        <v>343</v>
      </c>
      <c r="T6" s="327"/>
      <c r="U6" s="327"/>
      <c r="V6" s="327"/>
      <c r="W6" s="327"/>
      <c r="X6" s="327"/>
      <c r="Y6" s="327"/>
      <c r="Z6" s="327"/>
      <c r="AA6" s="327"/>
    </row>
    <row r="7" spans="1:30" ht="21.75" customHeight="1">
      <c r="E7" s="332" t="s">
        <v>6</v>
      </c>
      <c r="F7" s="15"/>
      <c r="G7" s="332" t="s">
        <v>7</v>
      </c>
      <c r="H7" s="15"/>
      <c r="I7" s="332" t="s">
        <v>8</v>
      </c>
      <c r="J7" s="14"/>
      <c r="K7" s="338" t="s">
        <v>3</v>
      </c>
      <c r="L7" s="338"/>
      <c r="M7" s="338"/>
      <c r="N7" s="15"/>
      <c r="O7" s="338" t="s">
        <v>4</v>
      </c>
      <c r="P7" s="338"/>
      <c r="Q7" s="338"/>
      <c r="R7" s="14"/>
      <c r="S7" s="332" t="s">
        <v>6</v>
      </c>
      <c r="T7" s="15"/>
      <c r="U7" s="330" t="s">
        <v>10</v>
      </c>
      <c r="V7" s="95"/>
      <c r="W7" s="328" t="s">
        <v>7</v>
      </c>
      <c r="X7" s="95"/>
      <c r="Y7" s="328" t="s">
        <v>8</v>
      </c>
      <c r="Z7" s="95"/>
      <c r="AA7" s="330" t="s">
        <v>11</v>
      </c>
    </row>
    <row r="8" spans="1:30" ht="27" customHeight="1">
      <c r="A8" s="327" t="s">
        <v>5</v>
      </c>
      <c r="B8" s="327"/>
      <c r="C8" s="327"/>
      <c r="E8" s="333"/>
      <c r="F8" s="14"/>
      <c r="G8" s="333"/>
      <c r="H8" s="14"/>
      <c r="I8" s="333"/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333"/>
      <c r="T8" s="14"/>
      <c r="U8" s="331"/>
      <c r="V8" s="62"/>
      <c r="W8" s="329"/>
      <c r="X8" s="62"/>
      <c r="Y8" s="329"/>
      <c r="Z8" s="62"/>
      <c r="AA8" s="331"/>
    </row>
    <row r="9" spans="1:30" s="23" customFormat="1" ht="35.1" customHeight="1">
      <c r="A9" s="339" t="s">
        <v>276</v>
      </c>
      <c r="B9" s="339"/>
      <c r="C9" s="339"/>
      <c r="E9" s="42">
        <v>837499</v>
      </c>
      <c r="F9" s="77"/>
      <c r="G9" s="42">
        <v>3712372704</v>
      </c>
      <c r="I9" s="42">
        <v>3278685007</v>
      </c>
      <c r="K9" s="24">
        <v>0</v>
      </c>
      <c r="M9" s="24">
        <v>0</v>
      </c>
      <c r="O9" s="307">
        <v>0</v>
      </c>
      <c r="Q9" s="24">
        <v>0</v>
      </c>
      <c r="S9" s="24">
        <f t="shared" ref="S9:S12" si="0">E9+K9+O9</f>
        <v>837499</v>
      </c>
      <c r="U9" s="42">
        <v>3914</v>
      </c>
      <c r="V9" s="77"/>
      <c r="W9" s="42">
        <v>3712372704</v>
      </c>
      <c r="X9" s="77"/>
      <c r="Y9" s="42">
        <v>3252632369.5052199</v>
      </c>
      <c r="Z9" s="77"/>
      <c r="AA9" s="88">
        <f>Y9/39801767674708</f>
        <v>8.1720801852026845E-5</v>
      </c>
      <c r="AC9" s="43"/>
      <c r="AD9" s="93"/>
    </row>
    <row r="10" spans="1:30" s="23" customFormat="1" ht="35.1" customHeight="1">
      <c r="A10" s="339" t="s">
        <v>222</v>
      </c>
      <c r="B10" s="339"/>
      <c r="C10" s="339"/>
      <c r="E10" s="42">
        <v>2284</v>
      </c>
      <c r="F10" s="77"/>
      <c r="G10" s="42">
        <v>11586051</v>
      </c>
      <c r="I10" s="42">
        <v>17784007</v>
      </c>
      <c r="K10" s="24">
        <v>0</v>
      </c>
      <c r="M10" s="24">
        <v>0</v>
      </c>
      <c r="O10" s="307">
        <v>0</v>
      </c>
      <c r="Q10" s="24">
        <v>0</v>
      </c>
      <c r="S10" s="24">
        <f t="shared" si="0"/>
        <v>2284</v>
      </c>
      <c r="U10" s="42">
        <v>7847</v>
      </c>
      <c r="V10" s="77"/>
      <c r="W10" s="42">
        <v>11586051</v>
      </c>
      <c r="X10" s="77"/>
      <c r="Y10" s="42">
        <v>17784006.703960001</v>
      </c>
      <c r="Z10" s="77"/>
      <c r="AA10" s="88">
        <f t="shared" ref="AA10:AA12" si="1">Y10/39801767674708</f>
        <v>4.468144945044949E-7</v>
      </c>
      <c r="AC10" s="43"/>
      <c r="AD10" s="93"/>
    </row>
    <row r="11" spans="1:30" s="23" customFormat="1" ht="35.1" customHeight="1">
      <c r="A11" s="339" t="s">
        <v>247</v>
      </c>
      <c r="B11" s="339"/>
      <c r="C11" s="339"/>
      <c r="E11" s="42">
        <v>1475169</v>
      </c>
      <c r="F11" s="77"/>
      <c r="G11" s="42">
        <v>6955842750</v>
      </c>
      <c r="I11" s="42">
        <v>9756292767</v>
      </c>
      <c r="K11" s="24">
        <v>0</v>
      </c>
      <c r="M11" s="24">
        <v>0</v>
      </c>
      <c r="O11" s="307">
        <v>0</v>
      </c>
      <c r="Q11" s="24">
        <v>0</v>
      </c>
      <c r="S11" s="24">
        <f t="shared" si="0"/>
        <v>1475169</v>
      </c>
      <c r="U11" s="42">
        <v>6407.75</v>
      </c>
      <c r="V11" s="77"/>
      <c r="W11" s="42">
        <v>6955842750</v>
      </c>
      <c r="X11" s="77"/>
      <c r="Y11" s="42">
        <v>9379446225.2951298</v>
      </c>
      <c r="Z11" s="77"/>
      <c r="AA11" s="88">
        <f t="shared" si="1"/>
        <v>2.3565401169997008E-4</v>
      </c>
      <c r="AC11" s="43"/>
      <c r="AD11" s="93"/>
    </row>
    <row r="12" spans="1:30" s="23" customFormat="1" ht="35.1" customHeight="1">
      <c r="A12" s="339" t="s">
        <v>248</v>
      </c>
      <c r="B12" s="339"/>
      <c r="C12" s="339"/>
      <c r="E12" s="42">
        <v>1228500</v>
      </c>
      <c r="F12" s="77"/>
      <c r="G12" s="42">
        <v>10900971159</v>
      </c>
      <c r="I12" s="42">
        <v>8639079186</v>
      </c>
      <c r="K12" s="24">
        <v>0</v>
      </c>
      <c r="M12" s="24">
        <v>0</v>
      </c>
      <c r="O12" s="307">
        <v>0</v>
      </c>
      <c r="Q12" s="24">
        <v>0</v>
      </c>
      <c r="S12" s="24">
        <f t="shared" si="0"/>
        <v>1228500</v>
      </c>
      <c r="U12" s="42">
        <v>7087</v>
      </c>
      <c r="V12" s="77"/>
      <c r="W12" s="42">
        <v>10900971159</v>
      </c>
      <c r="X12" s="77"/>
      <c r="Y12" s="42">
        <v>8639079186.4650002</v>
      </c>
      <c r="Z12" s="77"/>
      <c r="AA12" s="88">
        <f t="shared" si="1"/>
        <v>2.1705265095436191E-4</v>
      </c>
      <c r="AC12" s="43"/>
      <c r="AD12" s="93"/>
    </row>
    <row r="13" spans="1:30" s="25" customFormat="1" ht="35.1" customHeight="1" thickBot="1">
      <c r="A13" s="325" t="s">
        <v>12</v>
      </c>
      <c r="B13" s="325"/>
      <c r="C13" s="325"/>
      <c r="D13" s="11"/>
      <c r="E13" s="99">
        <f>SUM(E9:E12)</f>
        <v>3543452</v>
      </c>
      <c r="G13" s="99">
        <f>SUM(G9:G12)</f>
        <v>21580772664</v>
      </c>
      <c r="I13" s="99">
        <f>SUM(I9:I12)</f>
        <v>21691840967</v>
      </c>
      <c r="K13" s="99">
        <f>SUM(K9:K12)</f>
        <v>0</v>
      </c>
      <c r="M13" s="99">
        <f>SUM(M9:M12)</f>
        <v>0</v>
      </c>
      <c r="O13" s="102">
        <f>SUM(O9:O12)</f>
        <v>0</v>
      </c>
      <c r="Q13" s="99">
        <f>SUM(Q9:Q12)</f>
        <v>0</v>
      </c>
      <c r="S13" s="99">
        <f>SUM(S9:S12)</f>
        <v>3543452</v>
      </c>
      <c r="U13" s="154"/>
      <c r="V13" s="91"/>
      <c r="W13" s="100">
        <f>SUM(W9:W12)</f>
        <v>21580772664</v>
      </c>
      <c r="X13" s="91"/>
      <c r="Y13" s="100">
        <f>SUM(Y9:Y12)</f>
        <v>21288941787.969311</v>
      </c>
      <c r="Z13" s="91"/>
      <c r="AA13" s="101">
        <f>SUM(AA9:AA12)</f>
        <v>5.3487427900086339E-4</v>
      </c>
      <c r="AD13" s="94"/>
    </row>
    <row r="14" spans="1:30" ht="15.75" thickTop="1"/>
    <row r="15" spans="1:30">
      <c r="W15" s="96"/>
    </row>
    <row r="19" spans="3:27" ht="15.75">
      <c r="C19" s="151"/>
      <c r="D19" s="151"/>
      <c r="E19" s="151"/>
      <c r="F19" s="335"/>
      <c r="G19" s="335"/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76"/>
      <c r="S19" s="335"/>
      <c r="T19" s="335"/>
      <c r="U19" s="336"/>
      <c r="V19" s="337"/>
    </row>
    <row r="21" spans="3:27">
      <c r="Q21" s="97"/>
      <c r="AA21" s="96"/>
    </row>
    <row r="22" spans="3:27">
      <c r="M22" s="334"/>
      <c r="N22" s="334"/>
      <c r="O22" s="334"/>
      <c r="Q22" s="98"/>
    </row>
    <row r="23" spans="3:27">
      <c r="M23" s="98"/>
    </row>
  </sheetData>
  <mergeCells count="31">
    <mergeCell ref="F19:H19"/>
    <mergeCell ref="A13:C13"/>
    <mergeCell ref="W7:W8"/>
    <mergeCell ref="G7:G8"/>
    <mergeCell ref="A8:C8"/>
    <mergeCell ref="E7:E8"/>
    <mergeCell ref="A10:C10"/>
    <mergeCell ref="A11:C11"/>
    <mergeCell ref="A12:C12"/>
    <mergeCell ref="A9:C9"/>
    <mergeCell ref="Y7:Y8"/>
    <mergeCell ref="AA7:AA8"/>
    <mergeCell ref="I7:I8"/>
    <mergeCell ref="M22:O22"/>
    <mergeCell ref="S19:T19"/>
    <mergeCell ref="U19:V19"/>
    <mergeCell ref="K7:M7"/>
    <mergeCell ref="O7:Q7"/>
    <mergeCell ref="U7:U8"/>
    <mergeCell ref="S7:S8"/>
    <mergeCell ref="I19:J19"/>
    <mergeCell ref="K19:M19"/>
    <mergeCell ref="N19:Q19"/>
    <mergeCell ref="A1:AA1"/>
    <mergeCell ref="A2:AA2"/>
    <mergeCell ref="A3:AA3"/>
    <mergeCell ref="A4:AA4"/>
    <mergeCell ref="E6:I6"/>
    <mergeCell ref="K6:Q6"/>
    <mergeCell ref="S6:AA6"/>
    <mergeCell ref="A5:AA5"/>
  </mergeCells>
  <pageMargins left="0.39" right="0.39" top="0.39" bottom="0.39" header="0" footer="0"/>
  <pageSetup scale="61" fitToHeight="0" orientation="landscape" r:id="rId1"/>
  <ignoredErrors>
    <ignoredError sqref="F13 H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43"/>
  <sheetViews>
    <sheetView rightToLeft="1" view="pageBreakPreview" topLeftCell="B1" zoomScale="80" zoomScaleNormal="100" zoomScaleSheetLayoutView="80" workbookViewId="0">
      <selection activeCell="V36" sqref="V36"/>
    </sheetView>
  </sheetViews>
  <sheetFormatPr defaultColWidth="9.140625"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customWidth="1"/>
    <col min="19" max="19" width="1.28515625" style="54" customWidth="1"/>
    <col min="20" max="20" width="20.7109375" style="54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customWidth="1"/>
    <col min="35" max="35" width="0.7109375" style="54" customWidth="1"/>
    <col min="36" max="36" width="21.42578125" style="54" bestFit="1" customWidth="1"/>
    <col min="37" max="37" width="1.28515625" style="12" customWidth="1"/>
    <col min="38" max="38" width="13" style="289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</row>
    <row r="2" spans="1:41" ht="30" customHeight="1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  <c r="AC2" s="325"/>
      <c r="AD2" s="325"/>
      <c r="AE2" s="325"/>
      <c r="AF2" s="325"/>
      <c r="AG2" s="325"/>
      <c r="AH2" s="325"/>
      <c r="AI2" s="325"/>
      <c r="AJ2" s="325"/>
      <c r="AK2" s="325"/>
      <c r="AL2" s="325"/>
    </row>
    <row r="3" spans="1:41" ht="30" customHeight="1">
      <c r="A3" s="325" t="s">
        <v>342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325"/>
      <c r="AF3" s="325"/>
      <c r="AG3" s="325"/>
      <c r="AH3" s="325"/>
      <c r="AI3" s="325"/>
      <c r="AJ3" s="325"/>
      <c r="AK3" s="325"/>
      <c r="AL3" s="325"/>
      <c r="AN3" s="71"/>
    </row>
    <row r="4" spans="1:41" s="13" customFormat="1" ht="30" customHeight="1">
      <c r="A4" s="326" t="s">
        <v>118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326"/>
      <c r="AL4" s="326"/>
      <c r="AO4" s="44"/>
    </row>
    <row r="5" spans="1:41" ht="30" customHeight="1">
      <c r="A5" s="327" t="s">
        <v>28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42" t="s">
        <v>311</v>
      </c>
      <c r="Q5" s="342"/>
      <c r="R5" s="342"/>
      <c r="S5" s="342"/>
      <c r="T5" s="342"/>
      <c r="V5" s="343" t="s">
        <v>2</v>
      </c>
      <c r="W5" s="343"/>
      <c r="X5" s="343"/>
      <c r="Y5" s="343"/>
      <c r="Z5" s="343"/>
      <c r="AA5" s="343"/>
      <c r="AB5" s="343"/>
      <c r="AD5" s="327" t="s">
        <v>343</v>
      </c>
      <c r="AE5" s="327"/>
      <c r="AF5" s="327"/>
      <c r="AG5" s="327"/>
      <c r="AH5" s="327"/>
      <c r="AI5" s="327"/>
      <c r="AJ5" s="327"/>
      <c r="AK5" s="327"/>
      <c r="AL5" s="327"/>
    </row>
    <row r="6" spans="1:41" ht="30" customHeight="1">
      <c r="A6" s="26"/>
      <c r="B6" s="26"/>
      <c r="C6" s="26"/>
      <c r="D6" s="330" t="s">
        <v>30</v>
      </c>
      <c r="E6" s="79"/>
      <c r="F6" s="330" t="s">
        <v>31</v>
      </c>
      <c r="G6" s="79"/>
      <c r="H6" s="330" t="s">
        <v>32</v>
      </c>
      <c r="I6" s="79"/>
      <c r="J6" s="328" t="s">
        <v>33</v>
      </c>
      <c r="K6" s="79"/>
      <c r="L6" s="330" t="s">
        <v>34</v>
      </c>
      <c r="M6" s="79"/>
      <c r="N6" s="328" t="s">
        <v>17</v>
      </c>
      <c r="O6" s="79"/>
      <c r="P6" s="328" t="s">
        <v>6</v>
      </c>
      <c r="Q6" s="79"/>
      <c r="R6" s="328" t="s">
        <v>7</v>
      </c>
      <c r="S6" s="79"/>
      <c r="T6" s="328" t="s">
        <v>8</v>
      </c>
      <c r="V6" s="344" t="s">
        <v>3</v>
      </c>
      <c r="W6" s="344"/>
      <c r="X6" s="344"/>
      <c r="Y6" s="79"/>
      <c r="Z6" s="344" t="s">
        <v>4</v>
      </c>
      <c r="AA6" s="344"/>
      <c r="AB6" s="344"/>
      <c r="AD6" s="79"/>
      <c r="AE6" s="26"/>
      <c r="AF6" s="79"/>
      <c r="AG6" s="79"/>
      <c r="AH6" s="79"/>
      <c r="AI6" s="79"/>
      <c r="AJ6" s="79"/>
      <c r="AK6" s="26"/>
      <c r="AL6" s="287"/>
    </row>
    <row r="7" spans="1:41" ht="40.5" customHeight="1">
      <c r="A7" s="327" t="s">
        <v>29</v>
      </c>
      <c r="B7" s="327"/>
      <c r="D7" s="331"/>
      <c r="F7" s="331"/>
      <c r="H7" s="331"/>
      <c r="J7" s="329"/>
      <c r="L7" s="331"/>
      <c r="N7" s="329"/>
      <c r="P7" s="329"/>
      <c r="R7" s="329"/>
      <c r="T7" s="329"/>
      <c r="V7" s="80" t="s">
        <v>6</v>
      </c>
      <c r="W7" s="79"/>
      <c r="X7" s="80" t="s">
        <v>7</v>
      </c>
      <c r="Z7" s="80" t="s">
        <v>6</v>
      </c>
      <c r="AA7" s="79"/>
      <c r="AB7" s="80" t="s">
        <v>9</v>
      </c>
      <c r="AD7" s="60" t="s">
        <v>6</v>
      </c>
      <c r="AF7" s="152" t="s">
        <v>10</v>
      </c>
      <c r="AH7" s="60" t="s">
        <v>7</v>
      </c>
      <c r="AJ7" s="60" t="s">
        <v>8</v>
      </c>
      <c r="AL7" s="288" t="s">
        <v>11</v>
      </c>
    </row>
    <row r="8" spans="1:41" s="54" customFormat="1" ht="30" customHeight="1">
      <c r="A8" s="340" t="s">
        <v>37</v>
      </c>
      <c r="B8" s="340"/>
      <c r="D8" s="118" t="s">
        <v>35</v>
      </c>
      <c r="E8" s="62"/>
      <c r="F8" s="118" t="s">
        <v>35</v>
      </c>
      <c r="G8" s="62"/>
      <c r="H8" s="118" t="s">
        <v>36</v>
      </c>
      <c r="I8" s="62"/>
      <c r="J8" s="118" t="s">
        <v>38</v>
      </c>
      <c r="L8" s="119">
        <v>0</v>
      </c>
      <c r="M8" s="117"/>
      <c r="N8" s="119">
        <v>0</v>
      </c>
      <c r="P8" s="111">
        <v>348413</v>
      </c>
      <c r="Q8" s="62"/>
      <c r="R8" s="111">
        <v>195097794854</v>
      </c>
      <c r="S8" s="62"/>
      <c r="T8" s="111">
        <v>273700228403</v>
      </c>
      <c r="U8" s="62"/>
      <c r="V8" s="146">
        <v>0</v>
      </c>
      <c r="W8" s="145"/>
      <c r="X8" s="146">
        <v>0</v>
      </c>
      <c r="Y8" s="87"/>
      <c r="Z8" s="317">
        <v>0</v>
      </c>
      <c r="AA8" s="146"/>
      <c r="AB8" s="146">
        <v>0</v>
      </c>
      <c r="AC8" s="62"/>
      <c r="AD8" s="111">
        <f>P8+V8+Z8</f>
        <v>348413</v>
      </c>
      <c r="AE8" s="62"/>
      <c r="AF8" s="314">
        <v>805370</v>
      </c>
      <c r="AG8" s="62"/>
      <c r="AH8" s="111">
        <v>195097794854</v>
      </c>
      <c r="AI8" s="62"/>
      <c r="AJ8" s="111">
        <v>280448800810</v>
      </c>
      <c r="AK8" s="62"/>
      <c r="AL8" s="88">
        <f t="shared" ref="AL8:AL27" si="0">AJ8/39801767674708</f>
        <v>7.0461393348670532E-3</v>
      </c>
      <c r="AN8" s="96"/>
      <c r="AO8" s="238"/>
    </row>
    <row r="9" spans="1:41" s="54" customFormat="1" ht="30" customHeight="1">
      <c r="A9" s="340" t="s">
        <v>45</v>
      </c>
      <c r="B9" s="340"/>
      <c r="D9" s="118" t="s">
        <v>35</v>
      </c>
      <c r="E9" s="62"/>
      <c r="F9" s="118" t="s">
        <v>35</v>
      </c>
      <c r="G9" s="62"/>
      <c r="H9" s="118" t="s">
        <v>36</v>
      </c>
      <c r="I9" s="62"/>
      <c r="J9" s="118" t="s">
        <v>46</v>
      </c>
      <c r="L9" s="119">
        <v>0</v>
      </c>
      <c r="M9" s="117"/>
      <c r="N9" s="119">
        <v>0</v>
      </c>
      <c r="P9" s="111">
        <v>460891</v>
      </c>
      <c r="Q9" s="62"/>
      <c r="R9" s="111">
        <v>270817517838</v>
      </c>
      <c r="S9" s="62"/>
      <c r="T9" s="111">
        <v>373132535531</v>
      </c>
      <c r="U9" s="62"/>
      <c r="V9" s="146">
        <v>0</v>
      </c>
      <c r="W9" s="145"/>
      <c r="X9" s="146">
        <v>0</v>
      </c>
      <c r="Y9" s="87"/>
      <c r="Z9" s="317">
        <v>0</v>
      </c>
      <c r="AA9" s="146"/>
      <c r="AB9" s="146">
        <v>0</v>
      </c>
      <c r="AC9" s="62"/>
      <c r="AD9" s="111">
        <f t="shared" ref="AD9:AD33" si="1">P9+V9+Z9</f>
        <v>460891</v>
      </c>
      <c r="AE9" s="62"/>
      <c r="AF9" s="237">
        <v>830940</v>
      </c>
      <c r="AG9" s="62"/>
      <c r="AH9" s="111">
        <v>270817517838</v>
      </c>
      <c r="AI9" s="62"/>
      <c r="AJ9" s="111">
        <v>382764526097</v>
      </c>
      <c r="AK9" s="62"/>
      <c r="AL9" s="88">
        <f t="shared" si="0"/>
        <v>9.6167720294550486E-3</v>
      </c>
      <c r="AN9" s="96"/>
      <c r="AO9" s="238"/>
    </row>
    <row r="10" spans="1:41" s="54" customFormat="1" ht="30" customHeight="1">
      <c r="A10" s="340" t="s">
        <v>39</v>
      </c>
      <c r="B10" s="340"/>
      <c r="D10" s="118" t="s">
        <v>35</v>
      </c>
      <c r="E10" s="62"/>
      <c r="F10" s="118" t="s">
        <v>35</v>
      </c>
      <c r="G10" s="62"/>
      <c r="H10" s="118" t="s">
        <v>40</v>
      </c>
      <c r="I10" s="62"/>
      <c r="J10" s="118" t="s">
        <v>41</v>
      </c>
      <c r="L10" s="119">
        <v>0.23</v>
      </c>
      <c r="M10" s="117"/>
      <c r="N10" s="119">
        <v>0.23</v>
      </c>
      <c r="P10" s="111">
        <v>445000</v>
      </c>
      <c r="Q10" s="62"/>
      <c r="R10" s="111">
        <v>445118266697</v>
      </c>
      <c r="S10" s="62"/>
      <c r="T10" s="111">
        <v>458056296384</v>
      </c>
      <c r="U10" s="62"/>
      <c r="V10" s="146">
        <v>0</v>
      </c>
      <c r="W10" s="145"/>
      <c r="X10" s="146">
        <v>0</v>
      </c>
      <c r="Y10" s="87"/>
      <c r="Z10" s="317">
        <v>0</v>
      </c>
      <c r="AA10" s="145"/>
      <c r="AB10" s="146">
        <v>0</v>
      </c>
      <c r="AC10" s="62"/>
      <c r="AD10" s="111">
        <f t="shared" si="1"/>
        <v>445000</v>
      </c>
      <c r="AE10" s="62"/>
      <c r="AF10" s="237">
        <v>1029900</v>
      </c>
      <c r="AG10" s="62"/>
      <c r="AH10" s="111">
        <v>445118266697</v>
      </c>
      <c r="AI10" s="62"/>
      <c r="AJ10" s="111">
        <v>458056296384</v>
      </c>
      <c r="AK10" s="62"/>
      <c r="AL10" s="88">
        <f t="shared" si="0"/>
        <v>1.1508441035272699E-2</v>
      </c>
      <c r="AN10" s="96"/>
      <c r="AO10" s="238"/>
    </row>
    <row r="11" spans="1:41" s="54" customFormat="1" ht="30" customHeight="1">
      <c r="A11" s="340" t="s">
        <v>185</v>
      </c>
      <c r="B11" s="340"/>
      <c r="D11" s="118" t="s">
        <v>35</v>
      </c>
      <c r="E11" s="62"/>
      <c r="F11" s="118" t="s">
        <v>35</v>
      </c>
      <c r="G11" s="62"/>
      <c r="H11" s="118" t="s">
        <v>186</v>
      </c>
      <c r="I11" s="62"/>
      <c r="J11" s="118" t="s">
        <v>188</v>
      </c>
      <c r="L11" s="119">
        <v>0.23</v>
      </c>
      <c r="M11" s="117"/>
      <c r="N11" s="119">
        <v>0.23</v>
      </c>
      <c r="P11" s="111">
        <v>136580</v>
      </c>
      <c r="Q11" s="62"/>
      <c r="R11" s="111">
        <v>128999810000</v>
      </c>
      <c r="S11" s="62"/>
      <c r="T11" s="111">
        <v>117287092247</v>
      </c>
      <c r="U11" s="62"/>
      <c r="V11" s="146">
        <v>0</v>
      </c>
      <c r="W11" s="145"/>
      <c r="X11" s="146">
        <v>0</v>
      </c>
      <c r="Y11" s="87"/>
      <c r="Z11" s="317">
        <v>0</v>
      </c>
      <c r="AA11" s="145"/>
      <c r="AB11" s="146">
        <v>0</v>
      </c>
      <c r="AC11" s="62"/>
      <c r="AD11" s="111">
        <f t="shared" si="1"/>
        <v>136580</v>
      </c>
      <c r="AE11" s="62"/>
      <c r="AF11" s="237">
        <v>859210</v>
      </c>
      <c r="AG11" s="62"/>
      <c r="AH11" s="111">
        <v>128999810000</v>
      </c>
      <c r="AI11" s="62"/>
      <c r="AJ11" s="111">
        <v>117287092247</v>
      </c>
      <c r="AK11" s="62"/>
      <c r="AL11" s="88">
        <f t="shared" si="0"/>
        <v>2.9467809873562471E-3</v>
      </c>
      <c r="AN11" s="96"/>
      <c r="AO11" s="238"/>
    </row>
    <row r="12" spans="1:41" s="54" customFormat="1" ht="30" customHeight="1">
      <c r="A12" s="340" t="s">
        <v>199</v>
      </c>
      <c r="B12" s="340"/>
      <c r="D12" s="118" t="s">
        <v>35</v>
      </c>
      <c r="E12" s="62"/>
      <c r="F12" s="118" t="s">
        <v>35</v>
      </c>
      <c r="G12" s="62"/>
      <c r="H12" s="118" t="s">
        <v>186</v>
      </c>
      <c r="I12" s="62"/>
      <c r="J12" s="118" t="s">
        <v>200</v>
      </c>
      <c r="L12" s="119">
        <v>0.23</v>
      </c>
      <c r="M12" s="117"/>
      <c r="N12" s="119">
        <v>0.23</v>
      </c>
      <c r="P12" s="111">
        <v>117000</v>
      </c>
      <c r="Q12" s="62"/>
      <c r="R12" s="111">
        <v>108148449142</v>
      </c>
      <c r="S12" s="62"/>
      <c r="T12" s="111">
        <v>94173545275</v>
      </c>
      <c r="U12" s="62"/>
      <c r="V12" s="146">
        <v>0</v>
      </c>
      <c r="W12" s="145"/>
      <c r="X12" s="146">
        <v>0</v>
      </c>
      <c r="Y12" s="87"/>
      <c r="Z12" s="317">
        <v>0</v>
      </c>
      <c r="AA12" s="145"/>
      <c r="AB12" s="146">
        <v>0</v>
      </c>
      <c r="AC12" s="62"/>
      <c r="AD12" s="111">
        <f t="shared" si="1"/>
        <v>117000</v>
      </c>
      <c r="AE12" s="62"/>
      <c r="AF12" s="237">
        <v>809000</v>
      </c>
      <c r="AG12" s="62"/>
      <c r="AH12" s="111">
        <v>108148449142</v>
      </c>
      <c r="AI12" s="62"/>
      <c r="AJ12" s="111">
        <v>94601532431</v>
      </c>
      <c r="AK12" s="62"/>
      <c r="AL12" s="88">
        <f t="shared" si="0"/>
        <v>2.3768173615845325E-3</v>
      </c>
      <c r="AN12" s="96"/>
      <c r="AO12" s="238"/>
    </row>
    <row r="13" spans="1:41" s="54" customFormat="1" ht="30" customHeight="1">
      <c r="A13" s="340" t="s">
        <v>42</v>
      </c>
      <c r="B13" s="340"/>
      <c r="D13" s="118" t="s">
        <v>35</v>
      </c>
      <c r="E13" s="62"/>
      <c r="F13" s="118" t="s">
        <v>35</v>
      </c>
      <c r="G13" s="62"/>
      <c r="H13" s="118" t="s">
        <v>43</v>
      </c>
      <c r="I13" s="62"/>
      <c r="J13" s="118" t="s">
        <v>44</v>
      </c>
      <c r="L13" s="119">
        <v>0.23</v>
      </c>
      <c r="M13" s="117"/>
      <c r="N13" s="119">
        <v>0.23</v>
      </c>
      <c r="P13" s="111">
        <v>200000</v>
      </c>
      <c r="Q13" s="62"/>
      <c r="R13" s="111">
        <v>200000000000</v>
      </c>
      <c r="S13" s="62"/>
      <c r="T13" s="111">
        <v>215882550000</v>
      </c>
      <c r="U13" s="62"/>
      <c r="V13" s="146">
        <v>0</v>
      </c>
      <c r="W13" s="145"/>
      <c r="X13" s="146">
        <v>0</v>
      </c>
      <c r="Y13" s="87"/>
      <c r="Z13" s="317">
        <v>0</v>
      </c>
      <c r="AA13" s="145"/>
      <c r="AB13" s="146">
        <v>0</v>
      </c>
      <c r="AC13" s="62"/>
      <c r="AD13" s="111">
        <f t="shared" si="1"/>
        <v>200000</v>
      </c>
      <c r="AE13" s="62"/>
      <c r="AF13" s="237">
        <v>1080000</v>
      </c>
      <c r="AG13" s="62"/>
      <c r="AH13" s="111">
        <v>200000000000</v>
      </c>
      <c r="AI13" s="62"/>
      <c r="AJ13" s="111">
        <v>215882550000</v>
      </c>
      <c r="AK13" s="62"/>
      <c r="AL13" s="88">
        <f t="shared" si="0"/>
        <v>5.4239437746676361E-3</v>
      </c>
      <c r="AN13" s="96"/>
      <c r="AO13" s="238"/>
    </row>
    <row r="14" spans="1:41" s="54" customFormat="1" ht="30" customHeight="1">
      <c r="A14" s="340" t="s">
        <v>137</v>
      </c>
      <c r="B14" s="340"/>
      <c r="D14" s="118" t="s">
        <v>35</v>
      </c>
      <c r="E14" s="62"/>
      <c r="F14" s="118" t="s">
        <v>35</v>
      </c>
      <c r="G14" s="62"/>
      <c r="H14" s="118" t="s">
        <v>140</v>
      </c>
      <c r="I14" s="62"/>
      <c r="J14" s="118" t="s">
        <v>134</v>
      </c>
      <c r="L14" s="119">
        <v>0.23</v>
      </c>
      <c r="M14" s="117"/>
      <c r="N14" s="119">
        <v>0.23</v>
      </c>
      <c r="P14" s="111">
        <v>500000</v>
      </c>
      <c r="Q14" s="62"/>
      <c r="R14" s="111">
        <v>500000000000</v>
      </c>
      <c r="S14" s="62"/>
      <c r="T14" s="111">
        <v>499728125000</v>
      </c>
      <c r="U14" s="62"/>
      <c r="V14" s="146">
        <v>0</v>
      </c>
      <c r="W14" s="145"/>
      <c r="X14" s="146">
        <v>0</v>
      </c>
      <c r="Y14" s="87"/>
      <c r="Z14" s="317">
        <v>0</v>
      </c>
      <c r="AA14" s="145"/>
      <c r="AB14" s="146">
        <v>0</v>
      </c>
      <c r="AC14" s="62"/>
      <c r="AD14" s="111">
        <f t="shared" si="1"/>
        <v>500000</v>
      </c>
      <c r="AE14" s="62"/>
      <c r="AF14" s="237">
        <v>1000000</v>
      </c>
      <c r="AG14" s="114"/>
      <c r="AH14" s="111">
        <v>500000000000</v>
      </c>
      <c r="AI14" s="114"/>
      <c r="AJ14" s="113">
        <v>499728125000</v>
      </c>
      <c r="AK14" s="62"/>
      <c r="AL14" s="88">
        <f t="shared" si="0"/>
        <v>1.2555425404323231E-2</v>
      </c>
      <c r="AN14" s="96"/>
      <c r="AO14" s="238"/>
    </row>
    <row r="15" spans="1:41" s="54" customFormat="1" ht="30" customHeight="1">
      <c r="A15" s="341" t="s">
        <v>168</v>
      </c>
      <c r="B15" s="341"/>
      <c r="D15" s="118" t="s">
        <v>35</v>
      </c>
      <c r="E15" s="62"/>
      <c r="F15" s="118" t="s">
        <v>35</v>
      </c>
      <c r="G15" s="62"/>
      <c r="H15" s="118" t="s">
        <v>169</v>
      </c>
      <c r="I15" s="62"/>
      <c r="J15" s="118" t="s">
        <v>170</v>
      </c>
      <c r="L15" s="119">
        <v>0.23</v>
      </c>
      <c r="M15" s="117"/>
      <c r="N15" s="119">
        <v>0.23</v>
      </c>
      <c r="P15" s="111">
        <v>600000</v>
      </c>
      <c r="Q15" s="62"/>
      <c r="R15" s="111">
        <v>570019179307</v>
      </c>
      <c r="S15" s="62"/>
      <c r="T15" s="111">
        <v>613677331410</v>
      </c>
      <c r="U15" s="62"/>
      <c r="V15" s="146">
        <v>0</v>
      </c>
      <c r="W15" s="145"/>
      <c r="X15" s="146">
        <v>0</v>
      </c>
      <c r="Y15" s="87"/>
      <c r="Z15" s="317">
        <v>0</v>
      </c>
      <c r="AA15" s="145"/>
      <c r="AB15" s="146">
        <v>0</v>
      </c>
      <c r="AC15" s="62"/>
      <c r="AD15" s="111">
        <f t="shared" si="1"/>
        <v>600000</v>
      </c>
      <c r="AE15" s="62"/>
      <c r="AF15" s="237">
        <v>950000</v>
      </c>
      <c r="AG15" s="114"/>
      <c r="AH15" s="111">
        <v>570019179307</v>
      </c>
      <c r="AI15" s="114"/>
      <c r="AJ15" s="113">
        <v>569690062500</v>
      </c>
      <c r="AK15" s="62"/>
      <c r="AL15" s="88">
        <f t="shared" si="0"/>
        <v>1.4313184960928484E-2</v>
      </c>
      <c r="AN15" s="96"/>
      <c r="AO15" s="238"/>
    </row>
    <row r="16" spans="1:41" s="54" customFormat="1" ht="30" customHeight="1">
      <c r="A16" s="341" t="s">
        <v>210</v>
      </c>
      <c r="B16" s="341"/>
      <c r="D16" s="118" t="s">
        <v>35</v>
      </c>
      <c r="E16" s="118"/>
      <c r="F16" s="118" t="s">
        <v>35</v>
      </c>
      <c r="G16" s="62"/>
      <c r="H16" s="118" t="s">
        <v>212</v>
      </c>
      <c r="I16" s="62"/>
      <c r="J16" s="118" t="s">
        <v>213</v>
      </c>
      <c r="L16" s="119">
        <v>0.23</v>
      </c>
      <c r="M16" s="117"/>
      <c r="N16" s="119">
        <v>0.23</v>
      </c>
      <c r="P16" s="111">
        <v>242810</v>
      </c>
      <c r="Q16" s="62"/>
      <c r="R16" s="111">
        <v>233585648100</v>
      </c>
      <c r="S16" s="62"/>
      <c r="T16" s="111">
        <v>206601464735</v>
      </c>
      <c r="U16" s="62"/>
      <c r="V16" s="146">
        <v>0</v>
      </c>
      <c r="W16" s="145"/>
      <c r="X16" s="146">
        <v>0</v>
      </c>
      <c r="Y16" s="87"/>
      <c r="Z16" s="317">
        <v>0</v>
      </c>
      <c r="AA16" s="145"/>
      <c r="AB16" s="146">
        <v>0</v>
      </c>
      <c r="AC16" s="62"/>
      <c r="AD16" s="111">
        <f t="shared" si="1"/>
        <v>242810</v>
      </c>
      <c r="AE16" s="62"/>
      <c r="AF16" s="237">
        <v>860000</v>
      </c>
      <c r="AG16" s="114"/>
      <c r="AH16" s="111">
        <v>233585648100</v>
      </c>
      <c r="AI16" s="114"/>
      <c r="AJ16" s="113">
        <v>208703055973</v>
      </c>
      <c r="AK16" s="62"/>
      <c r="AL16" s="88">
        <f t="shared" si="0"/>
        <v>5.2435624889499615E-3</v>
      </c>
      <c r="AN16" s="96"/>
      <c r="AO16" s="238"/>
    </row>
    <row r="17" spans="1:41" s="54" customFormat="1" ht="30" customHeight="1">
      <c r="A17" s="341" t="s">
        <v>211</v>
      </c>
      <c r="B17" s="341"/>
      <c r="D17" s="118" t="s">
        <v>35</v>
      </c>
      <c r="E17" s="118"/>
      <c r="F17" s="118" t="s">
        <v>35</v>
      </c>
      <c r="G17" s="62"/>
      <c r="H17" s="118" t="s">
        <v>214</v>
      </c>
      <c r="I17" s="62"/>
      <c r="J17" s="118" t="s">
        <v>215</v>
      </c>
      <c r="L17" s="119">
        <v>0.23</v>
      </c>
      <c r="M17" s="117"/>
      <c r="N17" s="119">
        <v>0.23</v>
      </c>
      <c r="P17" s="111">
        <v>20534</v>
      </c>
      <c r="Q17" s="62"/>
      <c r="R17" s="111">
        <v>18950361269</v>
      </c>
      <c r="S17" s="62"/>
      <c r="T17" s="111">
        <v>16725289316</v>
      </c>
      <c r="U17" s="62"/>
      <c r="V17" s="146">
        <v>0</v>
      </c>
      <c r="W17" s="145"/>
      <c r="X17" s="146">
        <v>0</v>
      </c>
      <c r="Y17" s="87"/>
      <c r="Z17" s="317">
        <v>0</v>
      </c>
      <c r="AA17" s="145"/>
      <c r="AB17" s="146">
        <v>0</v>
      </c>
      <c r="AC17" s="62"/>
      <c r="AD17" s="111">
        <f t="shared" si="1"/>
        <v>20534</v>
      </c>
      <c r="AE17" s="62"/>
      <c r="AF17" s="237">
        <v>810000</v>
      </c>
      <c r="AG17" s="114"/>
      <c r="AH17" s="111">
        <v>18950361269</v>
      </c>
      <c r="AI17" s="114"/>
      <c r="AJ17" s="113">
        <v>16623496056</v>
      </c>
      <c r="AK17" s="62"/>
      <c r="AL17" s="88">
        <f t="shared" si="0"/>
        <v>4.1765723049942292E-4</v>
      </c>
      <c r="AN17" s="96"/>
      <c r="AO17" s="238"/>
    </row>
    <row r="18" spans="1:41" s="54" customFormat="1" ht="30" customHeight="1">
      <c r="A18" s="341" t="s">
        <v>250</v>
      </c>
      <c r="B18" s="341"/>
      <c r="D18" s="118" t="s">
        <v>35</v>
      </c>
      <c r="E18" s="118"/>
      <c r="F18" s="118" t="s">
        <v>35</v>
      </c>
      <c r="G18" s="62"/>
      <c r="H18" s="118" t="s">
        <v>142</v>
      </c>
      <c r="I18" s="62"/>
      <c r="J18" s="118" t="s">
        <v>136</v>
      </c>
      <c r="L18" s="120">
        <v>0.20499999999999999</v>
      </c>
      <c r="M18" s="121"/>
      <c r="N18" s="120">
        <v>0.20499999999999999</v>
      </c>
      <c r="P18" s="111">
        <v>500000</v>
      </c>
      <c r="Q18" s="62"/>
      <c r="R18" s="111">
        <v>500000000000</v>
      </c>
      <c r="S18" s="62"/>
      <c r="T18" s="111">
        <v>499728125000</v>
      </c>
      <c r="U18" s="62"/>
      <c r="V18" s="146">
        <v>0</v>
      </c>
      <c r="W18" s="145"/>
      <c r="X18" s="146">
        <v>0</v>
      </c>
      <c r="Y18" s="87"/>
      <c r="Z18" s="317">
        <v>0</v>
      </c>
      <c r="AA18" s="145"/>
      <c r="AB18" s="146">
        <v>0</v>
      </c>
      <c r="AC18" s="62"/>
      <c r="AD18" s="111">
        <f t="shared" si="1"/>
        <v>500000</v>
      </c>
      <c r="AE18" s="62"/>
      <c r="AF18" s="237">
        <v>1000000</v>
      </c>
      <c r="AG18" s="114"/>
      <c r="AH18" s="111">
        <v>500000000000</v>
      </c>
      <c r="AI18" s="114"/>
      <c r="AJ18" s="113">
        <v>499728125000</v>
      </c>
      <c r="AK18" s="62"/>
      <c r="AL18" s="88">
        <f t="shared" si="0"/>
        <v>1.2555425404323231E-2</v>
      </c>
      <c r="AN18" s="96"/>
      <c r="AO18" s="238"/>
    </row>
    <row r="19" spans="1:41" ht="30" customHeight="1">
      <c r="A19" s="340" t="s">
        <v>135</v>
      </c>
      <c r="B19" s="340"/>
      <c r="D19" s="118" t="s">
        <v>139</v>
      </c>
      <c r="E19" s="62"/>
      <c r="F19" s="118" t="s">
        <v>139</v>
      </c>
      <c r="G19" s="62"/>
      <c r="H19" s="118" t="s">
        <v>201</v>
      </c>
      <c r="I19" s="62"/>
      <c r="J19" s="118" t="s">
        <v>202</v>
      </c>
      <c r="L19" s="119">
        <v>0.23</v>
      </c>
      <c r="M19" s="117"/>
      <c r="N19" s="119">
        <v>0.23</v>
      </c>
      <c r="P19" s="111">
        <v>1000000</v>
      </c>
      <c r="Q19" s="62"/>
      <c r="R19" s="111">
        <v>1000000000000</v>
      </c>
      <c r="S19" s="62"/>
      <c r="T19" s="111">
        <v>1000000000000</v>
      </c>
      <c r="U19" s="62"/>
      <c r="V19" s="146">
        <v>0</v>
      </c>
      <c r="W19" s="145"/>
      <c r="X19" s="146">
        <v>0</v>
      </c>
      <c r="Y19" s="87"/>
      <c r="Z19" s="317">
        <v>0</v>
      </c>
      <c r="AA19" s="145"/>
      <c r="AB19" s="146">
        <v>0</v>
      </c>
      <c r="AC19" s="62"/>
      <c r="AD19" s="111">
        <f t="shared" si="1"/>
        <v>1000000</v>
      </c>
      <c r="AE19" s="62"/>
      <c r="AF19" s="237">
        <v>1000000</v>
      </c>
      <c r="AG19" s="62"/>
      <c r="AH19" s="111">
        <v>1000000000000</v>
      </c>
      <c r="AI19" s="62"/>
      <c r="AJ19" s="111">
        <v>1000000000000</v>
      </c>
      <c r="AK19" s="62"/>
      <c r="AL19" s="88">
        <f t="shared" si="0"/>
        <v>2.5124512262189029E-2</v>
      </c>
      <c r="AN19" s="98"/>
    </row>
    <row r="20" spans="1:41" ht="30" customHeight="1">
      <c r="A20" s="340" t="s">
        <v>154</v>
      </c>
      <c r="B20" s="340"/>
      <c r="D20" s="118" t="s">
        <v>35</v>
      </c>
      <c r="E20" s="62"/>
      <c r="F20" s="118" t="s">
        <v>35</v>
      </c>
      <c r="G20" s="62"/>
      <c r="H20" s="118" t="s">
        <v>152</v>
      </c>
      <c r="I20" s="62"/>
      <c r="J20" s="118" t="s">
        <v>155</v>
      </c>
      <c r="L20" s="119">
        <v>0.23</v>
      </c>
      <c r="M20" s="117"/>
      <c r="N20" s="119">
        <v>0.23</v>
      </c>
      <c r="P20" s="111">
        <v>971</v>
      </c>
      <c r="Q20" s="62"/>
      <c r="R20" s="111">
        <v>923446128</v>
      </c>
      <c r="S20" s="62"/>
      <c r="T20" s="111">
        <v>861779152</v>
      </c>
      <c r="U20" s="62"/>
      <c r="V20" s="146">
        <v>0</v>
      </c>
      <c r="W20" s="145"/>
      <c r="X20" s="146">
        <v>0</v>
      </c>
      <c r="Y20" s="87"/>
      <c r="Z20" s="317">
        <v>0</v>
      </c>
      <c r="AA20" s="145"/>
      <c r="AB20" s="146">
        <v>0</v>
      </c>
      <c r="AC20" s="62"/>
      <c r="AD20" s="111">
        <f t="shared" si="1"/>
        <v>971</v>
      </c>
      <c r="AE20" s="62"/>
      <c r="AF20" s="237">
        <v>888000</v>
      </c>
      <c r="AG20" s="62"/>
      <c r="AH20" s="111">
        <v>923446128</v>
      </c>
      <c r="AI20" s="62"/>
      <c r="AJ20" s="111">
        <v>861779152</v>
      </c>
      <c r="AK20" s="62"/>
      <c r="AL20" s="88">
        <f t="shared" si="0"/>
        <v>2.165178087172286E-5</v>
      </c>
      <c r="AN20" s="98"/>
    </row>
    <row r="21" spans="1:41" s="54" customFormat="1" ht="30" customHeight="1">
      <c r="A21" s="340" t="s">
        <v>173</v>
      </c>
      <c r="B21" s="340"/>
      <c r="D21" s="118" t="s">
        <v>35</v>
      </c>
      <c r="E21" s="62"/>
      <c r="F21" s="118" t="s">
        <v>35</v>
      </c>
      <c r="G21" s="62"/>
      <c r="H21" s="118" t="s">
        <v>174</v>
      </c>
      <c r="I21" s="62"/>
      <c r="J21" s="118" t="s">
        <v>175</v>
      </c>
      <c r="L21" s="119">
        <v>0.23</v>
      </c>
      <c r="M21" s="117"/>
      <c r="N21" s="119">
        <v>0.23</v>
      </c>
      <c r="P21" s="111">
        <v>400000</v>
      </c>
      <c r="Q21" s="62"/>
      <c r="R21" s="111">
        <v>400062500000</v>
      </c>
      <c r="S21" s="62"/>
      <c r="T21" s="111">
        <v>399782500000</v>
      </c>
      <c r="U21" s="62"/>
      <c r="V21" s="146">
        <v>0</v>
      </c>
      <c r="W21" s="145"/>
      <c r="X21" s="146">
        <v>0</v>
      </c>
      <c r="Y21" s="87"/>
      <c r="Z21" s="317">
        <v>0</v>
      </c>
      <c r="AA21" s="145"/>
      <c r="AB21" s="146">
        <v>0</v>
      </c>
      <c r="AC21" s="62"/>
      <c r="AD21" s="111">
        <f t="shared" si="1"/>
        <v>400000</v>
      </c>
      <c r="AE21" s="62"/>
      <c r="AF21" s="237">
        <v>1000000</v>
      </c>
      <c r="AG21" s="62"/>
      <c r="AH21" s="111">
        <v>400062500000</v>
      </c>
      <c r="AI21" s="62"/>
      <c r="AJ21" s="111">
        <v>399782500000</v>
      </c>
      <c r="AK21" s="62"/>
      <c r="AL21" s="88">
        <f t="shared" si="0"/>
        <v>1.0044340323458585E-2</v>
      </c>
      <c r="AN21" s="96"/>
      <c r="AO21" s="238"/>
    </row>
    <row r="22" spans="1:41" s="54" customFormat="1" ht="30" customHeight="1">
      <c r="A22" s="340" t="s">
        <v>224</v>
      </c>
      <c r="B22" s="340"/>
      <c r="D22" s="118" t="s">
        <v>35</v>
      </c>
      <c r="E22" s="62"/>
      <c r="F22" s="118" t="s">
        <v>35</v>
      </c>
      <c r="G22" s="62"/>
      <c r="H22" s="118" t="s">
        <v>226</v>
      </c>
      <c r="I22" s="62"/>
      <c r="J22" s="118" t="s">
        <v>227</v>
      </c>
      <c r="L22" s="119">
        <v>0.23</v>
      </c>
      <c r="M22" s="117"/>
      <c r="N22" s="119">
        <v>0.23</v>
      </c>
      <c r="P22" s="111">
        <v>98581</v>
      </c>
      <c r="Q22" s="62"/>
      <c r="R22" s="111">
        <v>91000121100</v>
      </c>
      <c r="S22" s="62"/>
      <c r="T22" s="111">
        <v>77216905974</v>
      </c>
      <c r="U22" s="62"/>
      <c r="V22" s="146">
        <v>0</v>
      </c>
      <c r="W22" s="145"/>
      <c r="X22" s="146">
        <v>0</v>
      </c>
      <c r="Y22" s="87"/>
      <c r="Z22" s="317">
        <v>0</v>
      </c>
      <c r="AA22" s="145"/>
      <c r="AB22" s="146">
        <v>0</v>
      </c>
      <c r="AC22" s="62"/>
      <c r="AD22" s="111">
        <f t="shared" si="1"/>
        <v>98581</v>
      </c>
      <c r="AE22" s="62"/>
      <c r="AF22" s="237">
        <v>788740</v>
      </c>
      <c r="AG22" s="62"/>
      <c r="AH22" s="111">
        <v>91000121100</v>
      </c>
      <c r="AI22" s="62"/>
      <c r="AJ22" s="111">
        <v>77712498779</v>
      </c>
      <c r="AK22" s="62"/>
      <c r="AL22" s="88">
        <f t="shared" si="0"/>
        <v>1.9524886284983352E-3</v>
      </c>
      <c r="AN22" s="96"/>
      <c r="AO22" s="238"/>
    </row>
    <row r="23" spans="1:41" s="54" customFormat="1" ht="30" customHeight="1">
      <c r="A23" s="340" t="s">
        <v>249</v>
      </c>
      <c r="B23" s="340"/>
      <c r="D23" s="118" t="s">
        <v>35</v>
      </c>
      <c r="E23" s="62"/>
      <c r="F23" s="118" t="s">
        <v>35</v>
      </c>
      <c r="G23" s="62"/>
      <c r="H23" s="118" t="s">
        <v>252</v>
      </c>
      <c r="I23" s="62"/>
      <c r="J23" s="118" t="s">
        <v>253</v>
      </c>
      <c r="L23" s="119">
        <v>0.23</v>
      </c>
      <c r="M23" s="117"/>
      <c r="N23" s="119">
        <v>0.23</v>
      </c>
      <c r="P23" s="111">
        <v>280000</v>
      </c>
      <c r="Q23" s="62"/>
      <c r="R23" s="111">
        <v>236978942287</v>
      </c>
      <c r="S23" s="62"/>
      <c r="T23" s="111">
        <v>232693404125</v>
      </c>
      <c r="U23" s="62"/>
      <c r="V23" s="146">
        <v>0</v>
      </c>
      <c r="W23" s="145"/>
      <c r="X23" s="146">
        <v>0</v>
      </c>
      <c r="Y23" s="87"/>
      <c r="Z23" s="317">
        <v>0</v>
      </c>
      <c r="AA23" s="145"/>
      <c r="AB23" s="146">
        <v>0</v>
      </c>
      <c r="AC23" s="62"/>
      <c r="AD23" s="111">
        <f t="shared" si="1"/>
        <v>280000</v>
      </c>
      <c r="AE23" s="62"/>
      <c r="AF23" s="237">
        <v>831500</v>
      </c>
      <c r="AG23" s="62"/>
      <c r="AH23" s="111">
        <v>236978942287</v>
      </c>
      <c r="AI23" s="62"/>
      <c r="AJ23" s="111">
        <v>232693404125</v>
      </c>
      <c r="AK23" s="62"/>
      <c r="AL23" s="88">
        <f t="shared" si="0"/>
        <v>5.8463082852690694E-3</v>
      </c>
      <c r="AN23" s="96"/>
      <c r="AO23" s="238"/>
    </row>
    <row r="24" spans="1:41" s="54" customFormat="1" ht="30" customHeight="1">
      <c r="A24" s="340" t="s">
        <v>251</v>
      </c>
      <c r="B24" s="340"/>
      <c r="D24" s="118" t="s">
        <v>35</v>
      </c>
      <c r="E24" s="62"/>
      <c r="F24" s="118" t="s">
        <v>35</v>
      </c>
      <c r="G24" s="62"/>
      <c r="H24" s="118" t="s">
        <v>254</v>
      </c>
      <c r="I24" s="62"/>
      <c r="J24" s="118" t="s">
        <v>255</v>
      </c>
      <c r="L24" s="119">
        <v>0</v>
      </c>
      <c r="M24" s="117"/>
      <c r="N24" s="119">
        <v>0</v>
      </c>
      <c r="P24" s="111">
        <v>11865</v>
      </c>
      <c r="Q24" s="62"/>
      <c r="R24" s="111">
        <v>6857847615</v>
      </c>
      <c r="S24" s="62"/>
      <c r="T24" s="111">
        <v>7488673318</v>
      </c>
      <c r="U24" s="62"/>
      <c r="V24" s="146">
        <v>0</v>
      </c>
      <c r="W24" s="145"/>
      <c r="X24" s="146">
        <v>0</v>
      </c>
      <c r="Y24" s="87"/>
      <c r="Z24" s="317">
        <v>0</v>
      </c>
      <c r="AA24" s="145"/>
      <c r="AB24" s="146">
        <v>0</v>
      </c>
      <c r="AC24" s="62"/>
      <c r="AD24" s="111">
        <f t="shared" si="1"/>
        <v>11865</v>
      </c>
      <c r="AE24" s="62"/>
      <c r="AF24" s="237">
        <v>648180</v>
      </c>
      <c r="AG24" s="62"/>
      <c r="AH24" s="111">
        <v>6857847615</v>
      </c>
      <c r="AI24" s="62"/>
      <c r="AJ24" s="111">
        <v>7686473905</v>
      </c>
      <c r="AK24" s="62"/>
      <c r="AL24" s="88">
        <f t="shared" si="0"/>
        <v>1.9311890787916848E-4</v>
      </c>
      <c r="AN24" s="96"/>
      <c r="AO24" s="238"/>
    </row>
    <row r="25" spans="1:41" s="54" customFormat="1" ht="30" customHeight="1">
      <c r="A25" s="340" t="s">
        <v>278</v>
      </c>
      <c r="B25" s="340"/>
      <c r="D25" s="118" t="s">
        <v>35</v>
      </c>
      <c r="E25" s="62"/>
      <c r="F25" s="118" t="s">
        <v>35</v>
      </c>
      <c r="G25" s="62"/>
      <c r="H25" s="118" t="s">
        <v>252</v>
      </c>
      <c r="I25" s="62"/>
      <c r="J25" s="118" t="s">
        <v>280</v>
      </c>
      <c r="L25" s="119">
        <v>0</v>
      </c>
      <c r="M25" s="117"/>
      <c r="N25" s="119">
        <v>0</v>
      </c>
      <c r="P25" s="111">
        <v>3772859</v>
      </c>
      <c r="Q25" s="62"/>
      <c r="R25" s="111">
        <v>1556763084370</v>
      </c>
      <c r="S25" s="62"/>
      <c r="T25" s="111">
        <v>1692715490304</v>
      </c>
      <c r="U25" s="62"/>
      <c r="V25" s="146">
        <v>0</v>
      </c>
      <c r="W25" s="145"/>
      <c r="X25" s="146">
        <v>0</v>
      </c>
      <c r="Y25" s="87"/>
      <c r="Z25" s="317">
        <v>0</v>
      </c>
      <c r="AA25" s="145"/>
      <c r="AB25" s="146">
        <v>0</v>
      </c>
      <c r="AC25" s="62"/>
      <c r="AD25" s="111">
        <f t="shared" si="1"/>
        <v>3772859</v>
      </c>
      <c r="AE25" s="62"/>
      <c r="AF25" s="237">
        <v>468000</v>
      </c>
      <c r="AG25" s="62"/>
      <c r="AH25" s="111">
        <v>1556763084370</v>
      </c>
      <c r="AI25" s="62"/>
      <c r="AJ25" s="111">
        <v>1764737913705</v>
      </c>
      <c r="AK25" s="62"/>
      <c r="AL25" s="88">
        <f t="shared" si="0"/>
        <v>4.4338179352431152E-2</v>
      </c>
      <c r="AN25" s="96"/>
      <c r="AO25" s="238"/>
    </row>
    <row r="26" spans="1:41" s="54" customFormat="1" ht="30" customHeight="1">
      <c r="A26" s="340" t="s">
        <v>288</v>
      </c>
      <c r="B26" s="340"/>
      <c r="D26" s="118" t="s">
        <v>35</v>
      </c>
      <c r="E26" s="62"/>
      <c r="F26" s="118" t="s">
        <v>35</v>
      </c>
      <c r="G26" s="62"/>
      <c r="H26" s="118" t="s">
        <v>290</v>
      </c>
      <c r="I26" s="62"/>
      <c r="J26" s="118" t="s">
        <v>292</v>
      </c>
      <c r="L26" s="119">
        <v>0.23</v>
      </c>
      <c r="M26" s="117"/>
      <c r="N26" s="119">
        <v>0.23</v>
      </c>
      <c r="P26" s="111">
        <v>3734956</v>
      </c>
      <c r="Q26" s="62"/>
      <c r="R26" s="111">
        <v>3331136327610</v>
      </c>
      <c r="S26" s="62"/>
      <c r="T26" s="111">
        <v>3093161479307</v>
      </c>
      <c r="U26" s="62"/>
      <c r="V26" s="146">
        <v>0</v>
      </c>
      <c r="W26" s="145"/>
      <c r="X26" s="146">
        <v>0</v>
      </c>
      <c r="Y26" s="87"/>
      <c r="Z26" s="317">
        <v>0</v>
      </c>
      <c r="AA26" s="145"/>
      <c r="AB26" s="146">
        <v>0</v>
      </c>
      <c r="AC26" s="62"/>
      <c r="AD26" s="111">
        <f>P26+V26+Z26</f>
        <v>3734956</v>
      </c>
      <c r="AE26" s="62"/>
      <c r="AF26" s="237">
        <v>793800</v>
      </c>
      <c r="AG26" s="62"/>
      <c r="AH26" s="111">
        <v>3331136327610</v>
      </c>
      <c r="AI26" s="62"/>
      <c r="AJ26" s="111">
        <v>2963195958410</v>
      </c>
      <c r="AK26" s="62"/>
      <c r="AL26" s="88">
        <f t="shared" si="0"/>
        <v>7.4448853192341014E-2</v>
      </c>
      <c r="AN26" s="96"/>
      <c r="AO26" s="238"/>
    </row>
    <row r="27" spans="1:41" s="54" customFormat="1" ht="30" customHeight="1">
      <c r="A27" s="340" t="s">
        <v>289</v>
      </c>
      <c r="B27" s="340"/>
      <c r="D27" s="118" t="s">
        <v>35</v>
      </c>
      <c r="E27" s="62"/>
      <c r="F27" s="118" t="s">
        <v>35</v>
      </c>
      <c r="G27" s="62"/>
      <c r="H27" s="118" t="s">
        <v>291</v>
      </c>
      <c r="I27" s="62"/>
      <c r="J27" s="118" t="s">
        <v>293</v>
      </c>
      <c r="L27" s="119">
        <v>0.23</v>
      </c>
      <c r="M27" s="117"/>
      <c r="N27" s="119">
        <v>0.23</v>
      </c>
      <c r="P27" s="111">
        <v>1422445</v>
      </c>
      <c r="Q27" s="62"/>
      <c r="R27" s="111">
        <v>1267498066150</v>
      </c>
      <c r="S27" s="62"/>
      <c r="T27" s="111">
        <v>1151482868303</v>
      </c>
      <c r="U27" s="62"/>
      <c r="V27" s="146">
        <v>0</v>
      </c>
      <c r="W27" s="145"/>
      <c r="X27" s="146">
        <v>0</v>
      </c>
      <c r="Y27" s="87"/>
      <c r="Z27" s="317">
        <v>0</v>
      </c>
      <c r="AA27" s="145"/>
      <c r="AB27" s="146">
        <v>0</v>
      </c>
      <c r="AC27" s="62"/>
      <c r="AD27" s="111">
        <f t="shared" si="1"/>
        <v>1422445</v>
      </c>
      <c r="AE27" s="62"/>
      <c r="AF27" s="237">
        <v>777400</v>
      </c>
      <c r="AG27" s="62"/>
      <c r="AH27" s="111">
        <v>1267498066150</v>
      </c>
      <c r="AI27" s="62"/>
      <c r="AJ27" s="111">
        <v>1105207459495</v>
      </c>
      <c r="AK27" s="62"/>
      <c r="AL27" s="88">
        <f t="shared" si="0"/>
        <v>2.776779836834491E-2</v>
      </c>
      <c r="AN27" s="96"/>
      <c r="AO27" s="238"/>
    </row>
    <row r="28" spans="1:41" s="54" customFormat="1" ht="30" customHeight="1">
      <c r="A28" s="340" t="s">
        <v>312</v>
      </c>
      <c r="B28" s="340"/>
      <c r="D28" s="118" t="s">
        <v>35</v>
      </c>
      <c r="E28" s="62"/>
      <c r="F28" s="118" t="s">
        <v>35</v>
      </c>
      <c r="G28" s="62"/>
      <c r="H28" s="118" t="s">
        <v>313</v>
      </c>
      <c r="I28" s="62"/>
      <c r="J28" s="118" t="s">
        <v>314</v>
      </c>
      <c r="L28" s="119">
        <v>0.23</v>
      </c>
      <c r="M28" s="117"/>
      <c r="N28" s="119">
        <v>0.23</v>
      </c>
      <c r="P28" s="111">
        <v>50000</v>
      </c>
      <c r="Q28" s="62"/>
      <c r="R28" s="111">
        <v>20936377968</v>
      </c>
      <c r="S28" s="62"/>
      <c r="T28" s="111">
        <v>21131503493</v>
      </c>
      <c r="U28" s="62"/>
      <c r="V28" s="146">
        <v>0</v>
      </c>
      <c r="W28" s="145"/>
      <c r="X28" s="146">
        <v>0</v>
      </c>
      <c r="Y28" s="87"/>
      <c r="Z28" s="317">
        <v>-50000</v>
      </c>
      <c r="AA28" s="145"/>
      <c r="AB28" s="317">
        <v>21621172731</v>
      </c>
      <c r="AC28" s="62"/>
      <c r="AD28" s="111">
        <f t="shared" si="1"/>
        <v>0</v>
      </c>
      <c r="AE28" s="62"/>
      <c r="AF28" s="237">
        <v>0</v>
      </c>
      <c r="AG28" s="62"/>
      <c r="AH28" s="111">
        <v>0</v>
      </c>
      <c r="AI28" s="62"/>
      <c r="AJ28" s="111">
        <v>0</v>
      </c>
      <c r="AK28" s="62"/>
      <c r="AL28" s="88">
        <f t="shared" ref="AL28:AL33" si="2">AJ28/39801767674708</f>
        <v>0</v>
      </c>
      <c r="AN28" s="96"/>
      <c r="AO28" s="238"/>
    </row>
    <row r="29" spans="1:41" s="54" customFormat="1" ht="30" customHeight="1">
      <c r="A29" s="340" t="s">
        <v>344</v>
      </c>
      <c r="B29" s="340"/>
      <c r="D29" s="118" t="s">
        <v>35</v>
      </c>
      <c r="E29" s="62"/>
      <c r="F29" s="118" t="s">
        <v>35</v>
      </c>
      <c r="G29" s="62"/>
      <c r="H29" s="118" t="s">
        <v>349</v>
      </c>
      <c r="I29" s="62"/>
      <c r="J29" s="118" t="s">
        <v>350</v>
      </c>
      <c r="L29" s="119">
        <v>0.23</v>
      </c>
      <c r="M29" s="117">
        <v>0.23</v>
      </c>
      <c r="N29" s="119">
        <v>0.23</v>
      </c>
      <c r="P29" s="111">
        <v>0</v>
      </c>
      <c r="Q29" s="62"/>
      <c r="R29" s="111">
        <v>0</v>
      </c>
      <c r="S29" s="62"/>
      <c r="T29" s="111">
        <v>0</v>
      </c>
      <c r="U29" s="62"/>
      <c r="V29" s="146">
        <v>34388</v>
      </c>
      <c r="W29" s="145"/>
      <c r="X29" s="146">
        <v>33320823069</v>
      </c>
      <c r="Y29" s="87"/>
      <c r="Z29" s="317">
        <v>-140</v>
      </c>
      <c r="AA29" s="145"/>
      <c r="AB29" s="317">
        <v>136145936</v>
      </c>
      <c r="AC29" s="62"/>
      <c r="AD29" s="111">
        <f t="shared" si="1"/>
        <v>34248</v>
      </c>
      <c r="AE29" s="62"/>
      <c r="AF29" s="237">
        <v>977190</v>
      </c>
      <c r="AG29" s="62"/>
      <c r="AH29" s="111">
        <v>33185167746</v>
      </c>
      <c r="AI29" s="62"/>
      <c r="AJ29" s="111">
        <v>33448605545</v>
      </c>
      <c r="AK29" s="62"/>
      <c r="AL29" s="88">
        <f>AJ29/39801767674708</f>
        <v>8.4037990016847636E-4</v>
      </c>
      <c r="AN29" s="96"/>
      <c r="AO29" s="238"/>
    </row>
    <row r="30" spans="1:41" s="54" customFormat="1" ht="30" customHeight="1">
      <c r="A30" s="340" t="s">
        <v>345</v>
      </c>
      <c r="B30" s="340"/>
      <c r="D30" s="118" t="s">
        <v>35</v>
      </c>
      <c r="E30" s="62"/>
      <c r="F30" s="118" t="s">
        <v>35</v>
      </c>
      <c r="G30" s="62"/>
      <c r="H30" s="118" t="s">
        <v>351</v>
      </c>
      <c r="I30" s="62"/>
      <c r="J30" s="118" t="s">
        <v>38</v>
      </c>
      <c r="L30" s="119">
        <v>0.23</v>
      </c>
      <c r="M30" s="117">
        <v>0.23</v>
      </c>
      <c r="N30" s="119">
        <v>0.23</v>
      </c>
      <c r="P30" s="111">
        <v>0</v>
      </c>
      <c r="Q30" s="62"/>
      <c r="R30" s="111">
        <v>0</v>
      </c>
      <c r="S30" s="62"/>
      <c r="T30" s="111">
        <v>0</v>
      </c>
      <c r="U30" s="62"/>
      <c r="V30" s="146">
        <v>1636</v>
      </c>
      <c r="W30" s="145"/>
      <c r="X30" s="146">
        <v>1309528026</v>
      </c>
      <c r="Y30" s="87"/>
      <c r="Z30" s="317">
        <v>0</v>
      </c>
      <c r="AA30" s="145"/>
      <c r="AB30" s="317">
        <v>0</v>
      </c>
      <c r="AC30" s="62"/>
      <c r="AD30" s="111">
        <f t="shared" si="1"/>
        <v>1636</v>
      </c>
      <c r="AE30" s="62"/>
      <c r="AF30" s="237">
        <v>820490</v>
      </c>
      <c r="AG30" s="62"/>
      <c r="AH30" s="111">
        <v>1309528026</v>
      </c>
      <c r="AI30" s="62"/>
      <c r="AJ30" s="111">
        <v>1341591752</v>
      </c>
      <c r="AK30" s="62"/>
      <c r="AL30" s="88">
        <f t="shared" si="2"/>
        <v>3.3706838423975658E-5</v>
      </c>
      <c r="AN30" s="96"/>
      <c r="AO30" s="238"/>
    </row>
    <row r="31" spans="1:41" s="54" customFormat="1" ht="30" customHeight="1">
      <c r="A31" s="340" t="s">
        <v>346</v>
      </c>
      <c r="B31" s="340"/>
      <c r="D31" s="118" t="s">
        <v>35</v>
      </c>
      <c r="E31" s="62"/>
      <c r="F31" s="118" t="s">
        <v>35</v>
      </c>
      <c r="G31" s="62"/>
      <c r="H31" s="118" t="s">
        <v>352</v>
      </c>
      <c r="I31" s="62"/>
      <c r="J31" s="118" t="s">
        <v>353</v>
      </c>
      <c r="L31" s="119">
        <v>0</v>
      </c>
      <c r="M31" s="117"/>
      <c r="N31" s="119">
        <v>0.42</v>
      </c>
      <c r="P31" s="111">
        <v>0</v>
      </c>
      <c r="Q31" s="62"/>
      <c r="R31" s="111">
        <v>0</v>
      </c>
      <c r="S31" s="62"/>
      <c r="T31" s="111">
        <v>0</v>
      </c>
      <c r="U31" s="62"/>
      <c r="V31" s="146">
        <v>79700</v>
      </c>
      <c r="W31" s="145"/>
      <c r="X31" s="146">
        <v>500370019440</v>
      </c>
      <c r="Y31" s="87"/>
      <c r="Z31" s="317">
        <v>0</v>
      </c>
      <c r="AA31" s="145"/>
      <c r="AB31" s="317">
        <v>0</v>
      </c>
      <c r="AC31" s="62"/>
      <c r="AD31" s="111">
        <f t="shared" si="1"/>
        <v>79700</v>
      </c>
      <c r="AE31" s="62"/>
      <c r="AF31" s="237">
        <v>6470571</v>
      </c>
      <c r="AG31" s="62"/>
      <c r="AH31" s="111">
        <v>500370019440</v>
      </c>
      <c r="AI31" s="62"/>
      <c r="AJ31" s="111">
        <v>515330622931</v>
      </c>
      <c r="AK31" s="62"/>
      <c r="AL31" s="88">
        <f t="shared" si="2"/>
        <v>1.294743055491142E-2</v>
      </c>
      <c r="AN31" s="96"/>
      <c r="AO31" s="238"/>
    </row>
    <row r="32" spans="1:41" s="54" customFormat="1" ht="30" customHeight="1">
      <c r="A32" s="340" t="s">
        <v>347</v>
      </c>
      <c r="B32" s="340"/>
      <c r="D32" s="118" t="s">
        <v>35</v>
      </c>
      <c r="E32" s="62"/>
      <c r="F32" s="118" t="s">
        <v>35</v>
      </c>
      <c r="G32" s="62"/>
      <c r="H32" s="118" t="s">
        <v>354</v>
      </c>
      <c r="I32" s="62"/>
      <c r="J32" s="118" t="s">
        <v>355</v>
      </c>
      <c r="L32" s="119">
        <v>0.23</v>
      </c>
      <c r="M32" s="117">
        <v>0.23</v>
      </c>
      <c r="N32" s="119">
        <v>0.23</v>
      </c>
      <c r="P32" s="111">
        <v>0</v>
      </c>
      <c r="Q32" s="62"/>
      <c r="R32" s="111">
        <v>0</v>
      </c>
      <c r="S32" s="62"/>
      <c r="T32" s="111">
        <v>0</v>
      </c>
      <c r="U32" s="62"/>
      <c r="V32" s="146">
        <v>12284</v>
      </c>
      <c r="W32" s="145"/>
      <c r="X32" s="146">
        <v>10325522689</v>
      </c>
      <c r="Y32" s="87"/>
      <c r="Z32" s="317">
        <v>0</v>
      </c>
      <c r="AA32" s="145"/>
      <c r="AB32" s="317">
        <v>0</v>
      </c>
      <c r="AC32" s="62"/>
      <c r="AD32" s="111">
        <f t="shared" si="1"/>
        <v>12284</v>
      </c>
      <c r="AE32" s="62"/>
      <c r="AF32" s="237">
        <v>853550</v>
      </c>
      <c r="AG32" s="62"/>
      <c r="AH32" s="111">
        <v>10325522689</v>
      </c>
      <c r="AI32" s="62"/>
      <c r="AJ32" s="111">
        <v>10479306976</v>
      </c>
      <c r="AK32" s="62"/>
      <c r="AL32" s="88">
        <f>AJ32/39801767674708</f>
        <v>2.6328747661775499E-4</v>
      </c>
      <c r="AN32" s="96"/>
      <c r="AO32" s="238"/>
    </row>
    <row r="33" spans="1:41" s="54" customFormat="1" ht="30" customHeight="1">
      <c r="A33" s="340" t="s">
        <v>348</v>
      </c>
      <c r="B33" s="340"/>
      <c r="D33" s="118" t="s">
        <v>35</v>
      </c>
      <c r="E33" s="62"/>
      <c r="F33" s="118" t="s">
        <v>35</v>
      </c>
      <c r="G33" s="62"/>
      <c r="H33" s="118" t="s">
        <v>356</v>
      </c>
      <c r="I33" s="62"/>
      <c r="J33" s="118" t="s">
        <v>357</v>
      </c>
      <c r="L33" s="119">
        <v>0.23</v>
      </c>
      <c r="M33" s="117">
        <v>0.23</v>
      </c>
      <c r="N33" s="119">
        <v>0.23</v>
      </c>
      <c r="P33" s="111">
        <v>0</v>
      </c>
      <c r="Q33" s="62"/>
      <c r="R33" s="111">
        <v>0</v>
      </c>
      <c r="S33" s="62"/>
      <c r="T33" s="111">
        <v>0</v>
      </c>
      <c r="U33" s="62"/>
      <c r="V33" s="146">
        <v>2619</v>
      </c>
      <c r="W33" s="145"/>
      <c r="X33" s="146">
        <v>2008266808</v>
      </c>
      <c r="Y33" s="87"/>
      <c r="Z33" s="317">
        <v>-2619</v>
      </c>
      <c r="AA33" s="145"/>
      <c r="AB33" s="317">
        <v>2029144858</v>
      </c>
      <c r="AC33" s="62"/>
      <c r="AD33" s="111">
        <f t="shared" si="1"/>
        <v>0</v>
      </c>
      <c r="AE33" s="62"/>
      <c r="AF33" s="237">
        <v>0</v>
      </c>
      <c r="AG33" s="62"/>
      <c r="AH33" s="111">
        <v>0</v>
      </c>
      <c r="AI33" s="62"/>
      <c r="AJ33" s="111">
        <v>0</v>
      </c>
      <c r="AK33" s="62"/>
      <c r="AL33" s="88">
        <f t="shared" si="2"/>
        <v>0</v>
      </c>
      <c r="AN33" s="96"/>
      <c r="AO33" s="238"/>
    </row>
    <row r="34" spans="1:41" s="22" customFormat="1" ht="30" customHeight="1" thickBot="1">
      <c r="A34" s="325" t="s">
        <v>12</v>
      </c>
      <c r="B34" s="325"/>
      <c r="D34" s="92"/>
      <c r="E34" s="59"/>
      <c r="F34" s="92"/>
      <c r="G34" s="59"/>
      <c r="H34" s="92"/>
      <c r="I34" s="59"/>
      <c r="J34" s="92"/>
      <c r="K34" s="59"/>
      <c r="L34" s="92"/>
      <c r="M34" s="59"/>
      <c r="N34" s="92"/>
      <c r="O34" s="59"/>
      <c r="P34" s="112">
        <f>SUM(P8:P33)</f>
        <v>14342905</v>
      </c>
      <c r="Q34" s="81"/>
      <c r="R34" s="112">
        <f>SUM(R8:R33)</f>
        <v>11082893740435</v>
      </c>
      <c r="S34" s="81"/>
      <c r="T34" s="112">
        <f>SUM(T8:T33)</f>
        <v>11045227187277</v>
      </c>
      <c r="U34" s="81"/>
      <c r="V34" s="112">
        <f>SUM(V8:V33)</f>
        <v>130627</v>
      </c>
      <c r="W34" s="81"/>
      <c r="X34" s="112">
        <f>SUM(X8:X33)</f>
        <v>547334160032</v>
      </c>
      <c r="Y34" s="81"/>
      <c r="Z34" s="306">
        <f>SUM(Z8:Z33)</f>
        <v>-52759</v>
      </c>
      <c r="AA34" s="81"/>
      <c r="AB34" s="306">
        <f>SUM(AB8:AB33)</f>
        <v>23786463525</v>
      </c>
      <c r="AC34" s="81"/>
      <c r="AD34" s="112">
        <f>SUM(AD8:AD32)</f>
        <v>14420773</v>
      </c>
      <c r="AE34" s="20"/>
      <c r="AF34" s="153"/>
      <c r="AG34" s="81"/>
      <c r="AH34" s="112">
        <f>SUM(AH8:AH33)</f>
        <v>11607147600368</v>
      </c>
      <c r="AI34" s="81"/>
      <c r="AJ34" s="112">
        <f>SUM(AJ8:AJ33)</f>
        <v>11455991777273</v>
      </c>
      <c r="AK34" s="20"/>
      <c r="AL34" s="206">
        <f>SUM(AL8:AL33)</f>
        <v>0.28782620588363222</v>
      </c>
      <c r="AO34" s="46"/>
    </row>
    <row r="35" spans="1:41" ht="30" customHeight="1" thickTop="1"/>
    <row r="36" spans="1:41" ht="30" customHeight="1">
      <c r="AH36" s="303"/>
    </row>
    <row r="37" spans="1:41" ht="30" customHeight="1">
      <c r="AH37" s="303"/>
    </row>
    <row r="38" spans="1:41" ht="30" customHeight="1">
      <c r="AH38" s="304"/>
    </row>
    <row r="39" spans="1:41" ht="30" customHeight="1">
      <c r="AB39" s="96"/>
    </row>
    <row r="40" spans="1:41" ht="30" customHeight="1">
      <c r="AB40" s="96"/>
    </row>
    <row r="41" spans="1:41" ht="30" customHeight="1">
      <c r="AB41" s="96"/>
      <c r="AJ41" s="299"/>
    </row>
    <row r="42" spans="1:41" ht="30" customHeight="1">
      <c r="AJ42" s="96"/>
    </row>
    <row r="43" spans="1:41" ht="30" customHeight="1">
      <c r="AJ43" s="299"/>
    </row>
  </sheetData>
  <mergeCells count="47">
    <mergeCell ref="A34:B34"/>
    <mergeCell ref="A13:B13"/>
    <mergeCell ref="A14:B14"/>
    <mergeCell ref="A20:B20"/>
    <mergeCell ref="A15:B15"/>
    <mergeCell ref="A21:B21"/>
    <mergeCell ref="A16:B16"/>
    <mergeCell ref="A17:B17"/>
    <mergeCell ref="A22:B22"/>
    <mergeCell ref="A26:B26"/>
    <mergeCell ref="A27:B27"/>
    <mergeCell ref="A25:B25"/>
    <mergeCell ref="A24:B24"/>
    <mergeCell ref="A19:B19"/>
    <mergeCell ref="A29:B29"/>
    <mergeCell ref="A33:B33"/>
    <mergeCell ref="V6:X6"/>
    <mergeCell ref="Z6:AB6"/>
    <mergeCell ref="A7:B7"/>
    <mergeCell ref="L6:L7"/>
    <mergeCell ref="T6:T7"/>
    <mergeCell ref="F6:F7"/>
    <mergeCell ref="N6:N7"/>
    <mergeCell ref="P6:P7"/>
    <mergeCell ref="R6:R7"/>
    <mergeCell ref="H6:H7"/>
    <mergeCell ref="J6:J7"/>
    <mergeCell ref="D6:D7"/>
    <mergeCell ref="A1:AL1"/>
    <mergeCell ref="A2:AL2"/>
    <mergeCell ref="A3:AL3"/>
    <mergeCell ref="A5:O5"/>
    <mergeCell ref="P5:T5"/>
    <mergeCell ref="V5:AB5"/>
    <mergeCell ref="AD5:AL5"/>
    <mergeCell ref="A4:AL4"/>
    <mergeCell ref="A32:B32"/>
    <mergeCell ref="A31:B31"/>
    <mergeCell ref="A30:B30"/>
    <mergeCell ref="A8:B8"/>
    <mergeCell ref="A18:B18"/>
    <mergeCell ref="A28:B28"/>
    <mergeCell ref="A12:B12"/>
    <mergeCell ref="A23:B23"/>
    <mergeCell ref="A10:B10"/>
    <mergeCell ref="A9:B9"/>
    <mergeCell ref="A11:B11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6"/>
  <sheetViews>
    <sheetView rightToLeft="1" view="pageBreakPreview" zoomScaleNormal="100" zoomScaleSheetLayoutView="100" workbookViewId="0">
      <selection activeCell="S1" sqref="S1"/>
    </sheetView>
  </sheetViews>
  <sheetFormatPr defaultColWidth="9.140625"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</row>
    <row r="2" spans="1:17" ht="30" customHeight="1">
      <c r="A2" s="325" t="s">
        <v>64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</row>
    <row r="3" spans="1:17" ht="30" customHeight="1">
      <c r="A3" s="325" t="s">
        <v>342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</row>
    <row r="4" spans="1:17" s="50" customFormat="1" ht="30" customHeight="1">
      <c r="A4" s="326" t="s">
        <v>132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</row>
    <row r="5" spans="1:17" ht="30" customHeight="1">
      <c r="A5" s="325" t="s">
        <v>84</v>
      </c>
      <c r="B5" s="325"/>
      <c r="D5" s="325" t="s">
        <v>85</v>
      </c>
      <c r="F5" s="325" t="s">
        <v>86</v>
      </c>
      <c r="H5" s="325" t="s">
        <v>22</v>
      </c>
      <c r="J5" s="325" t="s">
        <v>87</v>
      </c>
      <c r="K5" s="325"/>
      <c r="M5" s="348" t="s">
        <v>82</v>
      </c>
      <c r="O5" s="325" t="s">
        <v>88</v>
      </c>
      <c r="Q5" s="348" t="s">
        <v>83</v>
      </c>
    </row>
    <row r="6" spans="1:17" ht="19.5" customHeight="1">
      <c r="A6" s="333"/>
      <c r="B6" s="333"/>
      <c r="D6" s="333"/>
      <c r="F6" s="333"/>
      <c r="H6" s="349"/>
      <c r="J6" s="333"/>
      <c r="K6" s="333"/>
      <c r="M6" s="348"/>
      <c r="O6" s="333"/>
      <c r="Q6" s="348"/>
    </row>
    <row r="7" spans="1:17" s="41" customFormat="1" ht="30" customHeight="1">
      <c r="A7" s="345" t="s">
        <v>89</v>
      </c>
      <c r="B7" s="345"/>
      <c r="D7" s="345" t="s">
        <v>89</v>
      </c>
      <c r="F7" s="51" t="s">
        <v>113</v>
      </c>
      <c r="H7" s="103">
        <v>445000</v>
      </c>
      <c r="I7" s="104"/>
      <c r="J7" s="347">
        <v>445118266697</v>
      </c>
      <c r="K7" s="347"/>
      <c r="L7" s="104"/>
      <c r="M7" s="240">
        <v>2254931506</v>
      </c>
      <c r="N7" s="104"/>
      <c r="O7" s="105">
        <v>1000000</v>
      </c>
      <c r="Q7" s="108">
        <v>0.32</v>
      </c>
    </row>
    <row r="8" spans="1:17" s="41" customFormat="1" ht="30" customHeight="1">
      <c r="A8" s="346"/>
      <c r="B8" s="346"/>
      <c r="D8" s="346"/>
      <c r="F8" s="41" t="s">
        <v>114</v>
      </c>
      <c r="H8" s="105">
        <v>200000</v>
      </c>
      <c r="I8" s="104"/>
      <c r="J8" s="347">
        <v>200000000000</v>
      </c>
      <c r="K8" s="347"/>
      <c r="L8" s="104"/>
      <c r="M8" s="241">
        <v>1707123283</v>
      </c>
      <c r="N8" s="104"/>
      <c r="O8" s="105">
        <v>1000000</v>
      </c>
      <c r="Q8" s="204">
        <v>0.33</v>
      </c>
    </row>
    <row r="9" spans="1:17" s="41" customFormat="1" ht="30" customHeight="1">
      <c r="A9" s="346"/>
      <c r="B9" s="346"/>
      <c r="D9" s="346"/>
      <c r="F9" s="41" t="s">
        <v>133</v>
      </c>
      <c r="H9" s="105">
        <v>500000</v>
      </c>
      <c r="I9" s="104"/>
      <c r="J9" s="347">
        <v>500000000000</v>
      </c>
      <c r="K9" s="347"/>
      <c r="L9" s="104"/>
      <c r="M9" s="241">
        <v>4792239656</v>
      </c>
      <c r="N9" s="104"/>
      <c r="O9" s="105">
        <v>1000000</v>
      </c>
      <c r="Q9" s="109">
        <v>0.40899999999999997</v>
      </c>
    </row>
    <row r="10" spans="1:17" ht="30" customHeight="1">
      <c r="A10" s="346"/>
      <c r="B10" s="346"/>
      <c r="D10" s="346"/>
      <c r="F10" s="41" t="s">
        <v>135</v>
      </c>
      <c r="H10" s="105">
        <v>500000</v>
      </c>
      <c r="I10" s="106"/>
      <c r="J10" s="347">
        <v>500000000000</v>
      </c>
      <c r="K10" s="347"/>
      <c r="L10" s="106"/>
      <c r="M10" s="241">
        <v>3390625000</v>
      </c>
      <c r="N10" s="106"/>
      <c r="O10" s="105">
        <v>1000000</v>
      </c>
      <c r="Q10" s="109">
        <v>0.379</v>
      </c>
    </row>
    <row r="11" spans="1:17" ht="30" customHeight="1">
      <c r="A11" s="346"/>
      <c r="B11" s="346"/>
      <c r="D11" s="346"/>
      <c r="F11" s="41" t="s">
        <v>221</v>
      </c>
      <c r="H11" s="105">
        <v>1000000</v>
      </c>
      <c r="I11" s="106"/>
      <c r="J11" s="347">
        <v>1000000000000</v>
      </c>
      <c r="K11" s="347"/>
      <c r="L11" s="106"/>
      <c r="M11" s="241">
        <v>9034560826</v>
      </c>
      <c r="N11" s="106"/>
      <c r="O11" s="105">
        <v>1000000</v>
      </c>
      <c r="Q11" s="204">
        <v>0.43</v>
      </c>
    </row>
    <row r="12" spans="1:17" ht="30" customHeight="1">
      <c r="A12" s="346"/>
      <c r="B12" s="346"/>
      <c r="D12" s="346"/>
      <c r="F12" s="41" t="s">
        <v>177</v>
      </c>
      <c r="H12" s="105">
        <v>400000</v>
      </c>
      <c r="I12" s="107"/>
      <c r="J12" s="347">
        <v>400062500000</v>
      </c>
      <c r="K12" s="347"/>
      <c r="L12" s="274"/>
      <c r="M12" s="241">
        <v>2404628119</v>
      </c>
      <c r="N12" s="107"/>
      <c r="O12" s="105">
        <v>1000000</v>
      </c>
      <c r="Q12" s="110">
        <v>0.35499999999999998</v>
      </c>
    </row>
    <row r="13" spans="1:17" ht="30" customHeight="1">
      <c r="A13" s="346"/>
      <c r="B13" s="346"/>
      <c r="D13" s="346"/>
      <c r="F13" s="41" t="s">
        <v>294</v>
      </c>
      <c r="H13" s="105">
        <v>1422445</v>
      </c>
      <c r="I13" s="107"/>
      <c r="J13" s="347">
        <v>1267498066150</v>
      </c>
      <c r="K13" s="347"/>
      <c r="L13" s="274"/>
      <c r="M13" s="241">
        <v>107649887</v>
      </c>
      <c r="N13" s="107"/>
      <c r="O13" s="105">
        <v>1000000</v>
      </c>
      <c r="Q13" s="110">
        <v>0.40500000000000003</v>
      </c>
    </row>
    <row r="14" spans="1:17" ht="30" customHeight="1">
      <c r="A14" s="346"/>
      <c r="B14" s="346"/>
      <c r="D14" s="346"/>
      <c r="F14" s="41" t="s">
        <v>307</v>
      </c>
      <c r="H14" s="105">
        <v>3734956</v>
      </c>
      <c r="I14" s="107"/>
      <c r="J14" s="347">
        <v>3331136327610</v>
      </c>
      <c r="K14" s="347"/>
      <c r="L14" s="274"/>
      <c r="M14" s="241">
        <v>132494130432</v>
      </c>
      <c r="N14" s="107"/>
      <c r="O14" s="105">
        <v>1000000</v>
      </c>
      <c r="Q14" s="110">
        <v>0.40500000000000003</v>
      </c>
    </row>
    <row r="15" spans="1:17" ht="30" customHeight="1">
      <c r="A15" s="346"/>
      <c r="B15" s="346"/>
      <c r="D15" s="346"/>
      <c r="F15" s="41" t="s">
        <v>358</v>
      </c>
      <c r="H15" s="105">
        <v>79700</v>
      </c>
      <c r="I15" s="107"/>
      <c r="J15" s="347">
        <f>H15*O15</f>
        <v>500007514000</v>
      </c>
      <c r="K15" s="347"/>
      <c r="L15" s="274"/>
      <c r="M15" s="241">
        <v>2129496285</v>
      </c>
      <c r="N15" s="107"/>
      <c r="O15" s="105">
        <v>6273620</v>
      </c>
      <c r="Q15" s="108">
        <v>0.42</v>
      </c>
    </row>
    <row r="16" spans="1:17" ht="30" customHeight="1">
      <c r="M16" s="318"/>
    </row>
  </sheetData>
  <mergeCells count="23"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  <mergeCell ref="D7:D15"/>
    <mergeCell ref="A7:B15"/>
    <mergeCell ref="J15:K15"/>
    <mergeCell ref="J14:K14"/>
    <mergeCell ref="J13:K13"/>
    <mergeCell ref="J11:K11"/>
    <mergeCell ref="J10:K10"/>
    <mergeCell ref="J7:K7"/>
    <mergeCell ref="J8:K8"/>
    <mergeCell ref="J12:K12"/>
    <mergeCell ref="J9:K9"/>
  </mergeCells>
  <phoneticPr fontId="38" type="noConversion"/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P16"/>
  <sheetViews>
    <sheetView rightToLeft="1" view="pageBreakPreview" zoomScale="120" zoomScaleNormal="100" zoomScaleSheetLayoutView="120" workbookViewId="0">
      <selection activeCell="N1" sqref="N1"/>
    </sheetView>
  </sheetViews>
  <sheetFormatPr defaultColWidth="9.140625"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17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6" ht="30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</row>
    <row r="2" spans="1:16" ht="30" customHeight="1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</row>
    <row r="3" spans="1:16" ht="30" customHeight="1">
      <c r="A3" s="325" t="s">
        <v>342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</row>
    <row r="4" spans="1:16" s="13" customFormat="1" ht="30" customHeight="1">
      <c r="A4" s="326" t="s">
        <v>47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</row>
    <row r="5" spans="1:16" s="13" customFormat="1" ht="30" customHeight="1">
      <c r="A5" s="326" t="s">
        <v>48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</row>
    <row r="6" spans="1:16" ht="9" customHeight="1"/>
    <row r="7" spans="1:16" ht="30" customHeight="1">
      <c r="C7" s="349" t="s">
        <v>343</v>
      </c>
      <c r="D7" s="349"/>
      <c r="E7" s="349"/>
      <c r="F7" s="349"/>
      <c r="G7" s="349"/>
      <c r="H7" s="349"/>
      <c r="I7" s="349"/>
      <c r="J7" s="349"/>
      <c r="K7" s="349"/>
      <c r="L7" s="349"/>
      <c r="M7" s="349"/>
    </row>
    <row r="8" spans="1:16" ht="42">
      <c r="A8" s="1" t="s">
        <v>49</v>
      </c>
      <c r="C8" s="17" t="s">
        <v>6</v>
      </c>
      <c r="E8" s="17" t="s">
        <v>50</v>
      </c>
      <c r="G8" s="28" t="s">
        <v>51</v>
      </c>
      <c r="I8" s="17" t="s">
        <v>52</v>
      </c>
      <c r="K8" s="28" t="s">
        <v>53</v>
      </c>
      <c r="M8" s="9" t="s">
        <v>111</v>
      </c>
    </row>
    <row r="9" spans="1:16" ht="30" customHeight="1">
      <c r="A9" s="271" t="s">
        <v>276</v>
      </c>
      <c r="B9" s="158"/>
      <c r="C9" s="24">
        <v>837499</v>
      </c>
      <c r="D9" s="23"/>
      <c r="E9" s="24">
        <v>4120</v>
      </c>
      <c r="F9" s="23"/>
      <c r="G9" s="24">
        <v>-5</v>
      </c>
      <c r="H9" s="23"/>
      <c r="I9" s="285">
        <v>-1.0012000000000001</v>
      </c>
      <c r="J9" s="23"/>
      <c r="K9" s="24">
        <v>3277971086</v>
      </c>
      <c r="L9" s="158"/>
      <c r="M9" s="10" t="s">
        <v>315</v>
      </c>
      <c r="N9" s="36"/>
    </row>
    <row r="10" spans="1:16" ht="30" customHeight="1">
      <c r="A10" s="271" t="s">
        <v>247</v>
      </c>
      <c r="B10" s="158"/>
      <c r="C10" s="24">
        <v>1475169</v>
      </c>
      <c r="D10" s="23"/>
      <c r="E10" s="24">
        <v>6745</v>
      </c>
      <c r="F10" s="23"/>
      <c r="G10" s="24">
        <v>-5</v>
      </c>
      <c r="H10" s="23"/>
      <c r="I10" s="285">
        <v>-1.0006999999999999</v>
      </c>
      <c r="J10" s="23"/>
      <c r="K10" s="24">
        <v>9452514159.75</v>
      </c>
      <c r="L10" s="158"/>
      <c r="M10" s="10" t="s">
        <v>315</v>
      </c>
      <c r="N10" s="36"/>
    </row>
    <row r="11" spans="1:16" ht="30" customHeight="1">
      <c r="A11" s="271" t="s">
        <v>222</v>
      </c>
      <c r="B11" s="158"/>
      <c r="C11" s="24">
        <v>2284</v>
      </c>
      <c r="D11" s="23"/>
      <c r="E11" s="24">
        <v>8260</v>
      </c>
      <c r="F11" s="23"/>
      <c r="G11" s="24">
        <v>-5</v>
      </c>
      <c r="H11" s="23"/>
      <c r="I11" s="285">
        <v>-1.0005999999999999</v>
      </c>
      <c r="J11" s="23"/>
      <c r="K11" s="24">
        <v>17922548</v>
      </c>
      <c r="L11" s="158"/>
      <c r="M11" s="10" t="s">
        <v>315</v>
      </c>
      <c r="N11" s="36"/>
    </row>
    <row r="12" spans="1:16" ht="30" customHeight="1">
      <c r="A12" s="271" t="s">
        <v>248</v>
      </c>
      <c r="B12" s="158"/>
      <c r="C12" s="24">
        <v>1228500</v>
      </c>
      <c r="D12" s="23"/>
      <c r="E12" s="24">
        <v>7460</v>
      </c>
      <c r="F12" s="23"/>
      <c r="G12" s="24">
        <v>-5</v>
      </c>
      <c r="H12" s="23"/>
      <c r="I12" s="285">
        <v>-1.0006999999999999</v>
      </c>
      <c r="J12" s="23"/>
      <c r="K12" s="24">
        <v>8706379500</v>
      </c>
      <c r="L12" s="158"/>
      <c r="M12" s="10" t="s">
        <v>315</v>
      </c>
      <c r="N12" s="36"/>
    </row>
    <row r="13" spans="1:16" ht="30" customHeight="1">
      <c r="A13" s="271" t="s">
        <v>288</v>
      </c>
      <c r="B13" s="158"/>
      <c r="C13" s="24">
        <v>3734956</v>
      </c>
      <c r="D13" s="23"/>
      <c r="E13" s="24">
        <v>780500</v>
      </c>
      <c r="F13" s="23"/>
      <c r="G13" s="24">
        <v>793800</v>
      </c>
      <c r="H13" s="23"/>
      <c r="I13" s="285">
        <v>1.7000000000000001E-2</v>
      </c>
      <c r="J13" s="23"/>
      <c r="K13" s="24">
        <f t="shared" ref="K13" si="0">C13*G13*(1-0.00054375)</f>
        <v>2963195958410.415</v>
      </c>
      <c r="L13" s="158"/>
      <c r="M13" s="10" t="s">
        <v>112</v>
      </c>
      <c r="N13" s="36"/>
    </row>
    <row r="14" spans="1:16" ht="30" customHeight="1" thickBot="1">
      <c r="A14" s="11" t="s">
        <v>12</v>
      </c>
      <c r="B14" s="158"/>
      <c r="C14" s="273">
        <f>SUM(C9:C13)</f>
        <v>7278408</v>
      </c>
      <c r="D14" s="23"/>
      <c r="E14" s="24"/>
      <c r="F14" s="23"/>
      <c r="G14" s="24"/>
      <c r="H14" s="23"/>
      <c r="I14" s="272"/>
      <c r="J14" s="23"/>
      <c r="K14" s="273">
        <f>SUM(K9:K13)</f>
        <v>2984650745704.165</v>
      </c>
      <c r="L14" s="158"/>
      <c r="M14" s="10"/>
      <c r="N14" s="36"/>
    </row>
    <row r="15" spans="1:16" ht="30" customHeight="1" thickTop="1">
      <c r="A15" s="1"/>
      <c r="B15" s="158"/>
      <c r="C15" s="24"/>
      <c r="D15" s="23"/>
      <c r="E15" s="24"/>
      <c r="F15" s="23"/>
      <c r="G15" s="24"/>
      <c r="H15" s="23"/>
      <c r="I15" s="272"/>
      <c r="J15" s="23"/>
      <c r="K15" s="24"/>
      <c r="L15" s="158"/>
      <c r="M15" s="10"/>
      <c r="N15" s="36"/>
      <c r="P15" s="98"/>
    </row>
    <row r="16" spans="1:16" ht="30" customHeight="1">
      <c r="P16" s="30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ColWidth="9.140625"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25"/>
      <c r="AT1" s="325"/>
      <c r="AU1" s="325"/>
      <c r="AV1" s="18"/>
    </row>
    <row r="2" spans="1:48" ht="30" customHeight="1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  <c r="AC2" s="325"/>
      <c r="AD2" s="325"/>
      <c r="AE2" s="325"/>
      <c r="AF2" s="325"/>
      <c r="AG2" s="325"/>
      <c r="AH2" s="325"/>
      <c r="AI2" s="325"/>
      <c r="AJ2" s="325"/>
      <c r="AK2" s="325"/>
      <c r="AL2" s="325"/>
      <c r="AM2" s="325"/>
      <c r="AN2" s="325"/>
      <c r="AO2" s="325"/>
      <c r="AP2" s="325"/>
      <c r="AQ2" s="325"/>
      <c r="AR2" s="325"/>
      <c r="AS2" s="325"/>
      <c r="AT2" s="325"/>
      <c r="AU2" s="325"/>
      <c r="AV2" s="18"/>
    </row>
    <row r="3" spans="1:48" ht="30" customHeight="1">
      <c r="A3" s="325" t="s">
        <v>342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325"/>
      <c r="AF3" s="325"/>
      <c r="AG3" s="325"/>
      <c r="AH3" s="325"/>
      <c r="AI3" s="325"/>
      <c r="AJ3" s="325"/>
      <c r="AK3" s="325"/>
      <c r="AL3" s="325"/>
      <c r="AM3" s="325"/>
      <c r="AN3" s="325"/>
      <c r="AO3" s="325"/>
      <c r="AP3" s="325"/>
      <c r="AQ3" s="325"/>
      <c r="AR3" s="325"/>
      <c r="AS3" s="325"/>
      <c r="AT3" s="325"/>
      <c r="AU3" s="325"/>
      <c r="AV3" s="18"/>
    </row>
    <row r="4" spans="1:48" s="13" customFormat="1" ht="30" customHeight="1">
      <c r="A4" s="326" t="s">
        <v>141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326"/>
      <c r="AL4" s="326"/>
      <c r="AM4" s="326"/>
      <c r="AN4" s="326"/>
      <c r="AO4" s="326"/>
      <c r="AP4" s="326"/>
      <c r="AQ4" s="326"/>
      <c r="AR4" s="326"/>
      <c r="AS4" s="326"/>
      <c r="AT4" s="326"/>
      <c r="AU4" s="326"/>
      <c r="AV4" s="326"/>
    </row>
    <row r="5" spans="1:48" ht="30" customHeight="1">
      <c r="H5" s="327" t="s">
        <v>311</v>
      </c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B5" s="327" t="s">
        <v>343</v>
      </c>
      <c r="AC5" s="327"/>
      <c r="AD5" s="327"/>
      <c r="AE5" s="327"/>
      <c r="AF5" s="327"/>
      <c r="AG5" s="327"/>
      <c r="AH5" s="327"/>
      <c r="AI5" s="327"/>
      <c r="AJ5" s="327"/>
      <c r="AK5" s="327"/>
      <c r="AL5" s="327"/>
      <c r="AM5" s="327"/>
      <c r="AN5" s="327"/>
      <c r="AO5" s="327"/>
      <c r="AP5" s="327"/>
      <c r="AQ5" s="327"/>
      <c r="AR5" s="327"/>
    </row>
    <row r="6" spans="1:48" ht="36.75" customHeight="1">
      <c r="A6" s="327" t="s">
        <v>13</v>
      </c>
      <c r="B6" s="327"/>
      <c r="C6" s="327"/>
      <c r="D6" s="327"/>
      <c r="E6" s="327"/>
      <c r="F6" s="327"/>
      <c r="H6" s="327" t="s">
        <v>14</v>
      </c>
      <c r="I6" s="327"/>
      <c r="J6" s="327"/>
      <c r="L6" s="327" t="s">
        <v>15</v>
      </c>
      <c r="M6" s="327"/>
      <c r="N6" s="327"/>
      <c r="P6" s="327" t="s">
        <v>16</v>
      </c>
      <c r="Q6" s="327"/>
      <c r="R6" s="327"/>
      <c r="S6" s="327"/>
      <c r="T6" s="327"/>
      <c r="V6" s="327" t="s">
        <v>17</v>
      </c>
      <c r="W6" s="327"/>
      <c r="X6" s="327"/>
      <c r="Y6" s="327"/>
      <c r="Z6" s="327"/>
      <c r="AB6" s="327" t="s">
        <v>14</v>
      </c>
      <c r="AC6" s="327"/>
      <c r="AD6" s="327"/>
      <c r="AE6" s="327"/>
      <c r="AF6" s="327"/>
      <c r="AH6" s="327" t="s">
        <v>15</v>
      </c>
      <c r="AI6" s="327"/>
      <c r="AJ6" s="327"/>
      <c r="AL6" s="327" t="s">
        <v>16</v>
      </c>
      <c r="AM6" s="327"/>
      <c r="AN6" s="327"/>
      <c r="AP6" s="327" t="s">
        <v>17</v>
      </c>
      <c r="AQ6" s="327"/>
      <c r="AR6" s="327"/>
    </row>
    <row r="7" spans="1:48" ht="38.25" customHeight="1">
      <c r="A7" s="351"/>
      <c r="B7" s="351"/>
      <c r="C7" s="351"/>
      <c r="D7" s="351"/>
      <c r="E7" s="351"/>
      <c r="F7" s="351"/>
      <c r="H7" s="350"/>
      <c r="I7" s="350"/>
      <c r="J7" s="350"/>
      <c r="K7" s="14"/>
      <c r="L7" s="350"/>
      <c r="M7" s="350"/>
      <c r="N7" s="350"/>
      <c r="O7" s="14"/>
      <c r="P7" s="351"/>
      <c r="Q7" s="351"/>
      <c r="R7" s="351"/>
      <c r="S7" s="351"/>
      <c r="T7" s="351"/>
      <c r="U7" s="14"/>
      <c r="V7" s="352"/>
      <c r="W7" s="352"/>
      <c r="X7" s="352"/>
      <c r="Y7" s="352"/>
      <c r="Z7" s="352"/>
      <c r="AA7" s="14"/>
      <c r="AB7" s="350"/>
      <c r="AC7" s="350"/>
      <c r="AD7" s="350"/>
      <c r="AE7" s="350"/>
      <c r="AF7" s="350"/>
      <c r="AG7" s="14"/>
      <c r="AH7" s="350"/>
      <c r="AI7" s="350"/>
      <c r="AJ7" s="350"/>
      <c r="AK7" s="14"/>
      <c r="AL7" s="351"/>
      <c r="AM7" s="351"/>
      <c r="AN7" s="351"/>
      <c r="AO7" s="14"/>
      <c r="AP7" s="352"/>
      <c r="AQ7" s="352"/>
      <c r="AR7" s="352"/>
    </row>
    <row r="8" spans="1:48" s="13" customFormat="1" ht="30" customHeight="1">
      <c r="A8" s="353" t="s">
        <v>18</v>
      </c>
      <c r="B8" s="353"/>
      <c r="C8" s="353"/>
      <c r="D8" s="353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53"/>
      <c r="AB8" s="353"/>
      <c r="AC8" s="353"/>
      <c r="AD8" s="353"/>
      <c r="AE8" s="353"/>
      <c r="AF8" s="353"/>
      <c r="AG8" s="353"/>
      <c r="AH8" s="353"/>
      <c r="AI8" s="353"/>
      <c r="AJ8" s="353"/>
      <c r="AK8" s="353"/>
      <c r="AL8" s="353"/>
      <c r="AM8" s="353"/>
      <c r="AN8" s="353"/>
      <c r="AO8" s="353"/>
      <c r="AP8" s="353"/>
      <c r="AQ8" s="353"/>
      <c r="AR8" s="353"/>
      <c r="AS8" s="353"/>
      <c r="AT8" s="353"/>
      <c r="AU8" s="353"/>
      <c r="AV8" s="353"/>
    </row>
    <row r="9" spans="1:48" ht="30" customHeight="1">
      <c r="B9" s="327" t="s">
        <v>311</v>
      </c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X9" s="327" t="s">
        <v>343</v>
      </c>
      <c r="Y9" s="327"/>
      <c r="Z9" s="327"/>
      <c r="AA9" s="327"/>
      <c r="AB9" s="327"/>
      <c r="AC9" s="327"/>
      <c r="AD9" s="327"/>
      <c r="AE9" s="327"/>
      <c r="AF9" s="327"/>
      <c r="AG9" s="327"/>
      <c r="AH9" s="327"/>
      <c r="AI9" s="327"/>
      <c r="AJ9" s="327"/>
      <c r="AK9" s="327"/>
      <c r="AL9" s="327"/>
      <c r="AM9" s="327"/>
      <c r="AN9" s="327"/>
      <c r="AO9" s="327"/>
      <c r="AP9" s="327"/>
      <c r="AQ9" s="327"/>
      <c r="AR9" s="327"/>
      <c r="AS9" s="327"/>
      <c r="AT9" s="327"/>
      <c r="AU9" s="327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54" t="s">
        <v>21</v>
      </c>
      <c r="G10" s="354"/>
      <c r="H10" s="354"/>
      <c r="I10" s="26"/>
      <c r="J10" s="338" t="s">
        <v>22</v>
      </c>
      <c r="K10" s="338"/>
      <c r="L10" s="338"/>
      <c r="M10" s="26"/>
      <c r="N10" s="338" t="s">
        <v>15</v>
      </c>
      <c r="O10" s="338"/>
      <c r="P10" s="338"/>
      <c r="Q10" s="26"/>
      <c r="R10" s="338" t="s">
        <v>16</v>
      </c>
      <c r="S10" s="338"/>
      <c r="T10" s="338"/>
      <c r="U10" s="338"/>
      <c r="V10" s="338"/>
      <c r="X10" s="338" t="s">
        <v>19</v>
      </c>
      <c r="Y10" s="338"/>
      <c r="Z10" s="338"/>
      <c r="AA10" s="338"/>
      <c r="AB10" s="338"/>
      <c r="AC10" s="26"/>
      <c r="AD10" s="338" t="s">
        <v>20</v>
      </c>
      <c r="AE10" s="338"/>
      <c r="AF10" s="338"/>
      <c r="AG10" s="338"/>
      <c r="AH10" s="338"/>
      <c r="AI10" s="26"/>
      <c r="AJ10" s="354" t="s">
        <v>21</v>
      </c>
      <c r="AK10" s="354"/>
      <c r="AL10" s="354"/>
      <c r="AM10" s="26"/>
      <c r="AN10" s="338" t="s">
        <v>22</v>
      </c>
      <c r="AO10" s="338"/>
      <c r="AP10" s="338"/>
      <c r="AQ10" s="26"/>
      <c r="AR10" s="338" t="s">
        <v>15</v>
      </c>
      <c r="AS10" s="338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51" t="s">
        <v>23</v>
      </c>
      <c r="G11" s="351"/>
      <c r="H11" s="351"/>
      <c r="I11" s="14"/>
      <c r="J11" s="350"/>
      <c r="K11" s="350"/>
      <c r="L11" s="350"/>
      <c r="M11" s="14"/>
      <c r="N11" s="350"/>
      <c r="O11" s="350"/>
      <c r="P11" s="350"/>
      <c r="Q11" s="14"/>
      <c r="R11" s="351"/>
      <c r="S11" s="351"/>
      <c r="T11" s="351"/>
      <c r="U11" s="351"/>
      <c r="V11" s="351"/>
      <c r="W11" s="14"/>
      <c r="X11" s="351"/>
      <c r="Y11" s="351"/>
      <c r="Z11" s="351"/>
      <c r="AA11" s="351"/>
      <c r="AB11" s="351"/>
      <c r="AC11" s="14"/>
      <c r="AD11" s="351"/>
      <c r="AE11" s="351"/>
      <c r="AF11" s="351"/>
      <c r="AG11" s="351"/>
      <c r="AH11" s="351"/>
      <c r="AI11" s="14"/>
      <c r="AJ11" s="351"/>
      <c r="AK11" s="351"/>
      <c r="AL11" s="351"/>
      <c r="AM11" s="14"/>
      <c r="AN11" s="350"/>
      <c r="AO11" s="350"/>
      <c r="AP11" s="350"/>
      <c r="AQ11" s="14"/>
      <c r="AR11" s="350"/>
      <c r="AS11" s="350"/>
      <c r="AT11" s="14"/>
      <c r="AU11" s="8"/>
    </row>
  </sheetData>
  <mergeCells count="48"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A4:AM4"/>
    <mergeCell ref="AN4:AV4"/>
    <mergeCell ref="V6:Z6"/>
    <mergeCell ref="AB6:AF6"/>
    <mergeCell ref="AH6:AJ6"/>
    <mergeCell ref="L7:N7"/>
    <mergeCell ref="P7:T7"/>
    <mergeCell ref="AL6:AN6"/>
    <mergeCell ref="AP6:AR6"/>
    <mergeCell ref="H5:Z5"/>
    <mergeCell ref="AB5:AR5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37"/>
  <sheetViews>
    <sheetView rightToLeft="1" view="pageBreakPreview" zoomScale="90" zoomScaleNormal="100" zoomScaleSheetLayoutView="90" workbookViewId="0">
      <selection activeCell="AD1" sqref="AD1"/>
    </sheetView>
  </sheetViews>
  <sheetFormatPr defaultColWidth="9.140625"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9.2851562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.7109375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9" style="54" bestFit="1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8" bestFit="1" customWidth="1"/>
    <col min="33" max="33" width="9.5703125" style="98" bestFit="1" customWidth="1"/>
    <col min="34" max="16384" width="9.140625" style="12"/>
  </cols>
  <sheetData>
    <row r="1" spans="1:34" ht="30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</row>
    <row r="2" spans="1:34" ht="30" customHeight="1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</row>
    <row r="3" spans="1:34" ht="30" customHeight="1">
      <c r="A3" s="325" t="s">
        <v>342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</row>
    <row r="4" spans="1:34" s="13" customFormat="1" ht="30" customHeight="1">
      <c r="A4" s="326" t="s">
        <v>119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D4" s="44"/>
      <c r="AE4" s="115"/>
      <c r="AF4" s="115"/>
      <c r="AG4" s="115"/>
    </row>
    <row r="5" spans="1:34" ht="30" customHeight="1">
      <c r="D5" s="116"/>
      <c r="E5" s="327" t="s">
        <v>311</v>
      </c>
      <c r="F5" s="327"/>
      <c r="G5" s="327"/>
      <c r="H5" s="327"/>
      <c r="I5" s="327"/>
      <c r="K5" s="358" t="s">
        <v>2</v>
      </c>
      <c r="L5" s="358"/>
      <c r="M5" s="358"/>
      <c r="N5" s="358"/>
      <c r="O5" s="358"/>
      <c r="P5" s="358"/>
      <c r="Q5" s="358"/>
      <c r="S5" s="327" t="s">
        <v>343</v>
      </c>
      <c r="T5" s="327"/>
      <c r="U5" s="327"/>
      <c r="V5" s="327"/>
      <c r="W5" s="327"/>
      <c r="X5" s="327"/>
      <c r="Y5" s="327"/>
      <c r="Z5" s="327"/>
      <c r="AA5" s="327"/>
    </row>
    <row r="6" spans="1:34" ht="30" customHeight="1">
      <c r="D6" s="325" t="s">
        <v>27</v>
      </c>
      <c r="E6" s="325"/>
      <c r="F6" s="26"/>
      <c r="G6" s="332" t="s">
        <v>7</v>
      </c>
      <c r="H6" s="26"/>
      <c r="I6" s="332" t="s">
        <v>8</v>
      </c>
      <c r="K6" s="338" t="s">
        <v>24</v>
      </c>
      <c r="L6" s="338"/>
      <c r="M6" s="338"/>
      <c r="N6" s="26"/>
      <c r="O6" s="338" t="s">
        <v>25</v>
      </c>
      <c r="P6" s="338"/>
      <c r="Q6" s="338"/>
      <c r="S6" s="332" t="s">
        <v>6</v>
      </c>
      <c r="T6" s="26"/>
      <c r="U6" s="330" t="s">
        <v>138</v>
      </c>
      <c r="V6" s="79"/>
      <c r="W6" s="328" t="s">
        <v>7</v>
      </c>
      <c r="X6" s="79"/>
      <c r="Y6" s="328" t="s">
        <v>8</v>
      </c>
      <c r="Z6" s="79"/>
      <c r="AA6" s="330" t="s">
        <v>11</v>
      </c>
    </row>
    <row r="7" spans="1:34" ht="30" customHeight="1">
      <c r="A7" s="327" t="s">
        <v>26</v>
      </c>
      <c r="B7" s="327"/>
      <c r="D7" s="325"/>
      <c r="E7" s="325"/>
      <c r="G7" s="333"/>
      <c r="I7" s="333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33"/>
      <c r="U7" s="331"/>
      <c r="W7" s="329"/>
      <c r="Y7" s="329"/>
      <c r="AA7" s="331"/>
    </row>
    <row r="8" spans="1:34" ht="30" customHeight="1">
      <c r="A8" s="356" t="s">
        <v>148</v>
      </c>
      <c r="B8" s="356"/>
      <c r="C8" s="158"/>
      <c r="D8" s="357">
        <v>10000000</v>
      </c>
      <c r="E8" s="357"/>
      <c r="F8" s="164"/>
      <c r="G8" s="165">
        <v>169880527500</v>
      </c>
      <c r="H8" s="164"/>
      <c r="I8" s="165">
        <v>163622800000</v>
      </c>
      <c r="J8" s="164"/>
      <c r="K8" s="165">
        <v>0</v>
      </c>
      <c r="L8" s="164"/>
      <c r="M8" s="165">
        <v>0</v>
      </c>
      <c r="N8" s="164"/>
      <c r="O8" s="307">
        <v>0</v>
      </c>
      <c r="P8" s="164"/>
      <c r="Q8" s="165">
        <v>0</v>
      </c>
      <c r="R8" s="164"/>
      <c r="S8" s="165">
        <f>D8+K8+O8</f>
        <v>10000000</v>
      </c>
      <c r="T8" s="164"/>
      <c r="U8" s="24">
        <v>15454</v>
      </c>
      <c r="V8" s="164"/>
      <c r="W8" s="165">
        <v>169880527500</v>
      </c>
      <c r="X8" s="164"/>
      <c r="Y8" s="165">
        <v>154184558000</v>
      </c>
      <c r="Z8" s="164"/>
      <c r="AA8" s="167">
        <f t="shared" ref="AA8:AA34" si="0">Y8/39801767674708</f>
        <v>3.8738118181111951E-3</v>
      </c>
      <c r="AE8" s="168"/>
      <c r="AF8" s="168"/>
      <c r="AG8" s="168"/>
      <c r="AH8" s="169"/>
    </row>
    <row r="9" spans="1:34" ht="30" customHeight="1">
      <c r="A9" s="356" t="s">
        <v>153</v>
      </c>
      <c r="B9" s="356"/>
      <c r="C9" s="158"/>
      <c r="D9" s="355">
        <v>16362994</v>
      </c>
      <c r="E9" s="355"/>
      <c r="F9" s="164"/>
      <c r="G9" s="165">
        <v>188153782051</v>
      </c>
      <c r="H9" s="164"/>
      <c r="I9" s="165">
        <v>233093477426.836</v>
      </c>
      <c r="J9" s="164"/>
      <c r="K9" s="165">
        <v>0</v>
      </c>
      <c r="L9" s="164"/>
      <c r="M9" s="165">
        <v>0</v>
      </c>
      <c r="N9" s="164"/>
      <c r="O9" s="307">
        <v>0</v>
      </c>
      <c r="P9" s="164"/>
      <c r="Q9" s="165">
        <v>0</v>
      </c>
      <c r="R9" s="164"/>
      <c r="S9" s="165">
        <f t="shared" ref="S9:S34" si="1">D9+K9+O9</f>
        <v>16362994</v>
      </c>
      <c r="T9" s="164"/>
      <c r="U9" s="24">
        <v>14905</v>
      </c>
      <c r="V9" s="164"/>
      <c r="W9" s="165">
        <v>188153782051</v>
      </c>
      <c r="X9" s="164"/>
      <c r="Y9" s="165">
        <v>243329477591.189</v>
      </c>
      <c r="Z9" s="164"/>
      <c r="AA9" s="167">
        <f t="shared" si="0"/>
        <v>6.1135344434918781E-3</v>
      </c>
      <c r="AE9" s="168"/>
      <c r="AF9" s="168"/>
      <c r="AG9" s="168"/>
      <c r="AH9" s="169"/>
    </row>
    <row r="10" spans="1:34" ht="30" customHeight="1">
      <c r="A10" s="356" t="s">
        <v>149</v>
      </c>
      <c r="B10" s="356"/>
      <c r="C10" s="158"/>
      <c r="D10" s="355">
        <v>897237</v>
      </c>
      <c r="E10" s="355"/>
      <c r="F10" s="24"/>
      <c r="G10" s="165">
        <v>14314299507</v>
      </c>
      <c r="H10" s="165"/>
      <c r="I10" s="165">
        <v>20177207419.445999</v>
      </c>
      <c r="J10" s="165"/>
      <c r="K10" s="165">
        <v>0</v>
      </c>
      <c r="L10" s="164"/>
      <c r="M10" s="165">
        <v>0</v>
      </c>
      <c r="N10" s="164"/>
      <c r="O10" s="307">
        <v>0</v>
      </c>
      <c r="P10" s="164"/>
      <c r="Q10" s="165">
        <v>0</v>
      </c>
      <c r="R10" s="164"/>
      <c r="S10" s="165">
        <f t="shared" si="1"/>
        <v>897237</v>
      </c>
      <c r="T10" s="164"/>
      <c r="U10" s="24">
        <v>22500</v>
      </c>
      <c r="V10" s="164"/>
      <c r="W10" s="165">
        <v>14314299507</v>
      </c>
      <c r="X10" s="164"/>
      <c r="Y10" s="165">
        <v>20141400485.25</v>
      </c>
      <c r="Z10" s="164"/>
      <c r="AA10" s="167">
        <f t="shared" si="0"/>
        <v>5.0604286346932366E-4</v>
      </c>
      <c r="AC10" s="86"/>
      <c r="AE10" s="168"/>
      <c r="AF10" s="168"/>
      <c r="AG10" s="168"/>
    </row>
    <row r="11" spans="1:34" ht="30" customHeight="1">
      <c r="A11" s="356" t="s">
        <v>143</v>
      </c>
      <c r="B11" s="356"/>
      <c r="C11" s="24"/>
      <c r="D11" s="355">
        <v>56520</v>
      </c>
      <c r="E11" s="355"/>
      <c r="F11" s="165"/>
      <c r="G11" s="165">
        <v>1943702604</v>
      </c>
      <c r="H11" s="165"/>
      <c r="I11" s="165">
        <v>2020353399.5085001</v>
      </c>
      <c r="J11" s="165"/>
      <c r="K11" s="165">
        <v>0</v>
      </c>
      <c r="L11" s="164"/>
      <c r="M11" s="165">
        <v>0</v>
      </c>
      <c r="N11" s="164"/>
      <c r="O11" s="307">
        <v>0</v>
      </c>
      <c r="P11" s="165"/>
      <c r="Q11" s="165">
        <v>0</v>
      </c>
      <c r="R11" s="165"/>
      <c r="S11" s="165">
        <f>D11+K11+O11</f>
        <v>56520</v>
      </c>
      <c r="T11" s="164"/>
      <c r="U11" s="24">
        <v>35931</v>
      </c>
      <c r="V11" s="164"/>
      <c r="W11" s="165">
        <v>1943702604</v>
      </c>
      <c r="X11" s="164"/>
      <c r="Y11" s="165">
        <v>2028256209.5985</v>
      </c>
      <c r="Z11" s="164"/>
      <c r="AA11" s="167">
        <f t="shared" si="0"/>
        <v>5.0958948008918554E-5</v>
      </c>
      <c r="AC11" s="43"/>
      <c r="AE11" s="168"/>
      <c r="AF11" s="168"/>
      <c r="AG11" s="168"/>
    </row>
    <row r="12" spans="1:34" ht="30" customHeight="1">
      <c r="A12" s="356" t="s">
        <v>146</v>
      </c>
      <c r="B12" s="356"/>
      <c r="C12" s="24"/>
      <c r="D12" s="355">
        <v>1504778</v>
      </c>
      <c r="E12" s="355"/>
      <c r="F12" s="165"/>
      <c r="G12" s="165">
        <v>27962291662</v>
      </c>
      <c r="H12" s="165"/>
      <c r="I12" s="165">
        <v>35310976089.311996</v>
      </c>
      <c r="J12" s="165"/>
      <c r="K12" s="165">
        <v>0</v>
      </c>
      <c r="L12" s="164"/>
      <c r="M12" s="165">
        <v>0</v>
      </c>
      <c r="N12" s="164"/>
      <c r="O12" s="307">
        <v>0</v>
      </c>
      <c r="P12" s="165"/>
      <c r="Q12" s="165">
        <v>0</v>
      </c>
      <c r="R12" s="165"/>
      <c r="S12" s="165">
        <f t="shared" si="1"/>
        <v>1504778</v>
      </c>
      <c r="T12" s="164"/>
      <c r="U12" s="24">
        <v>22206</v>
      </c>
      <c r="V12" s="164"/>
      <c r="W12" s="165">
        <v>27962291662</v>
      </c>
      <c r="X12" s="164"/>
      <c r="Y12" s="165">
        <v>33338245537.383598</v>
      </c>
      <c r="Z12" s="164"/>
      <c r="AA12" s="167">
        <f t="shared" si="0"/>
        <v>8.3760715880386283E-4</v>
      </c>
      <c r="AC12" s="43"/>
      <c r="AE12" s="168"/>
      <c r="AF12" s="168"/>
      <c r="AG12" s="168"/>
    </row>
    <row r="13" spans="1:34" ht="30" customHeight="1">
      <c r="A13" s="356" t="s">
        <v>150</v>
      </c>
      <c r="B13" s="356"/>
      <c r="C13" s="24"/>
      <c r="D13" s="355">
        <v>4910608</v>
      </c>
      <c r="E13" s="355"/>
      <c r="F13" s="165"/>
      <c r="G13" s="165">
        <v>63665032603</v>
      </c>
      <c r="H13" s="165"/>
      <c r="I13" s="165">
        <v>97741306351.919998</v>
      </c>
      <c r="J13" s="165"/>
      <c r="K13" s="165">
        <v>0</v>
      </c>
      <c r="L13" s="164"/>
      <c r="M13" s="165">
        <v>0</v>
      </c>
      <c r="N13" s="164"/>
      <c r="O13" s="307">
        <v>0</v>
      </c>
      <c r="P13" s="165"/>
      <c r="Q13" s="165">
        <v>0</v>
      </c>
      <c r="R13" s="165"/>
      <c r="S13" s="165">
        <f t="shared" si="1"/>
        <v>4910608</v>
      </c>
      <c r="T13" s="164"/>
      <c r="U13" s="24">
        <v>18805</v>
      </c>
      <c r="V13" s="164"/>
      <c r="W13" s="165">
        <v>63665032603</v>
      </c>
      <c r="X13" s="164"/>
      <c r="Y13" s="165">
        <v>92131592278.087997</v>
      </c>
      <c r="Z13" s="164"/>
      <c r="AA13" s="167">
        <f t="shared" si="0"/>
        <v>2.3147613199258218E-3</v>
      </c>
      <c r="AC13" s="43"/>
      <c r="AE13" s="168"/>
      <c r="AF13" s="168"/>
      <c r="AG13" s="168"/>
    </row>
    <row r="14" spans="1:34" ht="30" customHeight="1">
      <c r="A14" s="339" t="s">
        <v>156</v>
      </c>
      <c r="B14" s="339"/>
      <c r="C14" s="158"/>
      <c r="D14" s="355">
        <v>1435332</v>
      </c>
      <c r="E14" s="355"/>
      <c r="F14" s="165"/>
      <c r="G14" s="165">
        <v>16956564425</v>
      </c>
      <c r="H14" s="165"/>
      <c r="I14" s="165">
        <v>22912491782.400002</v>
      </c>
      <c r="J14" s="165"/>
      <c r="K14" s="165">
        <v>0</v>
      </c>
      <c r="L14" s="164"/>
      <c r="M14" s="165">
        <v>0</v>
      </c>
      <c r="N14" s="164"/>
      <c r="O14" s="307">
        <v>0</v>
      </c>
      <c r="P14" s="165"/>
      <c r="Q14" s="165">
        <v>0</v>
      </c>
      <c r="R14" s="165"/>
      <c r="S14" s="165">
        <f t="shared" si="1"/>
        <v>1435332</v>
      </c>
      <c r="T14" s="164"/>
      <c r="U14" s="24">
        <v>15965</v>
      </c>
      <c r="V14" s="164"/>
      <c r="W14" s="165">
        <v>16956564425</v>
      </c>
      <c r="X14" s="164"/>
      <c r="Y14" s="165">
        <v>22862370706.625999</v>
      </c>
      <c r="Z14" s="164"/>
      <c r="AA14" s="167">
        <f t="shared" si="0"/>
        <v>5.744059131613361E-4</v>
      </c>
      <c r="AC14" s="43"/>
    </row>
    <row r="15" spans="1:34" ht="30" customHeight="1">
      <c r="A15" s="356" t="s">
        <v>157</v>
      </c>
      <c r="B15" s="356"/>
      <c r="C15" s="158"/>
      <c r="D15" s="355">
        <v>4000000</v>
      </c>
      <c r="E15" s="355"/>
      <c r="F15" s="165"/>
      <c r="G15" s="165">
        <v>40251878398</v>
      </c>
      <c r="H15" s="165"/>
      <c r="I15" s="165">
        <v>42960962000</v>
      </c>
      <c r="J15" s="165"/>
      <c r="K15" s="165">
        <v>0</v>
      </c>
      <c r="L15" s="164"/>
      <c r="M15" s="165">
        <v>0</v>
      </c>
      <c r="N15" s="164"/>
      <c r="O15" s="307">
        <v>0</v>
      </c>
      <c r="P15" s="165"/>
      <c r="Q15" s="165">
        <v>0</v>
      </c>
      <c r="R15" s="165"/>
      <c r="S15" s="165">
        <f t="shared" si="1"/>
        <v>4000000</v>
      </c>
      <c r="T15" s="164"/>
      <c r="U15" s="24">
        <v>10130</v>
      </c>
      <c r="V15" s="164"/>
      <c r="W15" s="165">
        <v>40251878398</v>
      </c>
      <c r="X15" s="164"/>
      <c r="Y15" s="165">
        <v>40426804000</v>
      </c>
      <c r="Z15" s="164"/>
      <c r="AA15" s="167">
        <f t="shared" si="0"/>
        <v>1.0157037328191124E-3</v>
      </c>
      <c r="AC15" s="43"/>
    </row>
    <row r="16" spans="1:34" ht="30" customHeight="1">
      <c r="A16" s="339" t="s">
        <v>216</v>
      </c>
      <c r="B16" s="339"/>
      <c r="C16" s="158"/>
      <c r="D16" s="355">
        <v>11253794</v>
      </c>
      <c r="E16" s="355"/>
      <c r="F16" s="165"/>
      <c r="G16" s="165">
        <v>402144056619</v>
      </c>
      <c r="H16" s="165"/>
      <c r="I16" s="165">
        <v>613270192239.23206</v>
      </c>
      <c r="J16" s="165"/>
      <c r="K16" s="165">
        <v>0</v>
      </c>
      <c r="L16" s="164"/>
      <c r="M16" s="165">
        <v>0</v>
      </c>
      <c r="N16" s="164"/>
      <c r="O16" s="307">
        <v>0</v>
      </c>
      <c r="P16" s="165"/>
      <c r="Q16" s="165">
        <v>0</v>
      </c>
      <c r="R16" s="165"/>
      <c r="S16" s="165">
        <f t="shared" si="1"/>
        <v>11253794</v>
      </c>
      <c r="T16" s="164"/>
      <c r="U16" s="24">
        <v>60997</v>
      </c>
      <c r="V16" s="164"/>
      <c r="W16" s="165">
        <v>402144056619</v>
      </c>
      <c r="X16" s="164"/>
      <c r="Y16" s="165">
        <v>685623935410.85803</v>
      </c>
      <c r="Z16" s="164"/>
      <c r="AA16" s="167">
        <f t="shared" si="0"/>
        <v>1.7225966972480401E-2</v>
      </c>
      <c r="AC16" s="43"/>
    </row>
    <row r="17" spans="1:29" ht="30" customHeight="1">
      <c r="A17" s="339" t="s">
        <v>217</v>
      </c>
      <c r="B17" s="339"/>
      <c r="C17" s="158"/>
      <c r="D17" s="355">
        <v>2551035</v>
      </c>
      <c r="E17" s="355"/>
      <c r="F17" s="165"/>
      <c r="G17" s="165">
        <v>27996080257</v>
      </c>
      <c r="H17" s="165"/>
      <c r="I17" s="165">
        <v>40846567314.498001</v>
      </c>
      <c r="J17" s="165"/>
      <c r="K17" s="165">
        <v>0</v>
      </c>
      <c r="L17" s="164"/>
      <c r="M17" s="165">
        <v>0</v>
      </c>
      <c r="N17" s="164"/>
      <c r="O17" s="307">
        <v>0</v>
      </c>
      <c r="P17" s="165"/>
      <c r="Q17" s="165">
        <v>0</v>
      </c>
      <c r="R17" s="165"/>
      <c r="S17" s="165">
        <f t="shared" si="1"/>
        <v>2551035</v>
      </c>
      <c r="T17" s="164"/>
      <c r="U17" s="24">
        <v>17900</v>
      </c>
      <c r="V17" s="164"/>
      <c r="W17" s="165">
        <v>27996080257</v>
      </c>
      <c r="X17" s="164"/>
      <c r="Y17" s="165">
        <v>45608730268.199997</v>
      </c>
      <c r="Z17" s="164"/>
      <c r="AA17" s="167">
        <f t="shared" si="0"/>
        <v>1.1458971028862628E-3</v>
      </c>
      <c r="AC17" s="43"/>
    </row>
    <row r="18" spans="1:29" ht="30" customHeight="1">
      <c r="A18" s="339" t="s">
        <v>218</v>
      </c>
      <c r="B18" s="339"/>
      <c r="C18" s="158"/>
      <c r="D18" s="355">
        <v>1971289</v>
      </c>
      <c r="E18" s="355"/>
      <c r="F18" s="165"/>
      <c r="G18" s="165">
        <v>106227870145</v>
      </c>
      <c r="H18" s="165"/>
      <c r="I18" s="165">
        <v>134164413024.50101</v>
      </c>
      <c r="J18" s="165"/>
      <c r="K18" s="165">
        <v>0</v>
      </c>
      <c r="L18" s="164"/>
      <c r="M18" s="165">
        <v>0</v>
      </c>
      <c r="N18" s="164"/>
      <c r="O18" s="307">
        <v>0</v>
      </c>
      <c r="P18" s="165"/>
      <c r="Q18" s="165">
        <v>0</v>
      </c>
      <c r="R18" s="165"/>
      <c r="S18" s="165">
        <f t="shared" si="1"/>
        <v>1971289</v>
      </c>
      <c r="T18" s="164"/>
      <c r="U18" s="24">
        <v>77199</v>
      </c>
      <c r="V18" s="164"/>
      <c r="W18" s="165">
        <v>106227870145</v>
      </c>
      <c r="X18" s="164"/>
      <c r="Y18" s="165">
        <v>151998921663.58701</v>
      </c>
      <c r="Z18" s="164"/>
      <c r="AA18" s="167">
        <f t="shared" si="0"/>
        <v>3.818898771176301E-3</v>
      </c>
      <c r="AC18" s="43"/>
    </row>
    <row r="19" spans="1:29" ht="30" customHeight="1">
      <c r="A19" s="339" t="s">
        <v>219</v>
      </c>
      <c r="B19" s="339"/>
      <c r="C19" s="158"/>
      <c r="D19" s="355">
        <v>3369839</v>
      </c>
      <c r="E19" s="355"/>
      <c r="F19" s="165"/>
      <c r="G19" s="165">
        <v>33738828068</v>
      </c>
      <c r="H19" s="165"/>
      <c r="I19" s="165">
        <v>54357592370.18</v>
      </c>
      <c r="J19" s="165"/>
      <c r="K19" s="165">
        <v>0</v>
      </c>
      <c r="L19" s="164"/>
      <c r="M19" s="165">
        <v>0</v>
      </c>
      <c r="N19" s="164"/>
      <c r="O19" s="307">
        <v>-1000000</v>
      </c>
      <c r="P19" s="165"/>
      <c r="Q19" s="165">
        <v>18020744123</v>
      </c>
      <c r="R19" s="165"/>
      <c r="S19" s="165">
        <f t="shared" si="1"/>
        <v>2369839</v>
      </c>
      <c r="T19" s="164"/>
      <c r="U19" s="24">
        <v>17702</v>
      </c>
      <c r="V19" s="164"/>
      <c r="W19" s="165">
        <v>23726828068</v>
      </c>
      <c r="X19" s="164"/>
      <c r="Y19" s="165">
        <v>41900548910.026398</v>
      </c>
      <c r="Z19" s="164"/>
      <c r="AA19" s="167">
        <f t="shared" si="0"/>
        <v>1.0527308548824094E-3</v>
      </c>
      <c r="AC19" s="43"/>
    </row>
    <row r="20" spans="1:29" ht="30" customHeight="1">
      <c r="A20" s="339" t="s">
        <v>228</v>
      </c>
      <c r="B20" s="339"/>
      <c r="C20" s="158"/>
      <c r="D20" s="355">
        <v>2085788</v>
      </c>
      <c r="E20" s="355"/>
      <c r="F20" s="165"/>
      <c r="G20" s="165">
        <v>21180797557</v>
      </c>
      <c r="H20" s="165"/>
      <c r="I20" s="165">
        <v>19349051413.304798</v>
      </c>
      <c r="J20" s="165"/>
      <c r="K20" s="165">
        <v>0</v>
      </c>
      <c r="L20" s="164"/>
      <c r="M20" s="165">
        <v>0</v>
      </c>
      <c r="N20" s="164"/>
      <c r="O20" s="307">
        <v>0</v>
      </c>
      <c r="P20" s="165"/>
      <c r="Q20" s="165">
        <v>0</v>
      </c>
      <c r="R20" s="165"/>
      <c r="S20" s="165">
        <f t="shared" si="1"/>
        <v>2085788</v>
      </c>
      <c r="T20" s="164"/>
      <c r="U20" s="24">
        <v>8607</v>
      </c>
      <c r="V20" s="164"/>
      <c r="W20" s="165">
        <v>21180797557</v>
      </c>
      <c r="X20" s="164"/>
      <c r="Y20" s="165">
        <v>17911086848.173199</v>
      </c>
      <c r="Z20" s="164"/>
      <c r="AA20" s="167">
        <f t="shared" si="0"/>
        <v>4.5000732114606015E-4</v>
      </c>
      <c r="AC20" s="43"/>
    </row>
    <row r="21" spans="1:29" ht="30" customHeight="1">
      <c r="A21" s="339" t="s">
        <v>256</v>
      </c>
      <c r="B21" s="339"/>
      <c r="C21" s="158"/>
      <c r="D21" s="355">
        <v>210000</v>
      </c>
      <c r="E21" s="355"/>
      <c r="F21" s="165"/>
      <c r="G21" s="165">
        <v>21421843742</v>
      </c>
      <c r="H21" s="165"/>
      <c r="I21" s="165">
        <v>26061189000</v>
      </c>
      <c r="J21" s="165"/>
      <c r="K21" s="165">
        <v>3990000</v>
      </c>
      <c r="L21" s="164"/>
      <c r="M21" s="165">
        <v>591085638425</v>
      </c>
      <c r="N21" s="164"/>
      <c r="O21" s="307">
        <v>0</v>
      </c>
      <c r="P21" s="165"/>
      <c r="Q21" s="165">
        <v>0</v>
      </c>
      <c r="R21" s="165"/>
      <c r="S21" s="165">
        <f t="shared" si="1"/>
        <v>4200000</v>
      </c>
      <c r="T21" s="164"/>
      <c r="U21" s="24">
        <v>142630</v>
      </c>
      <c r="V21" s="164"/>
      <c r="W21" s="165">
        <v>612507482167</v>
      </c>
      <c r="X21" s="164"/>
      <c r="Y21" s="165">
        <v>598327144800</v>
      </c>
      <c r="Z21" s="164"/>
      <c r="AA21" s="167">
        <f t="shared" si="0"/>
        <v>1.503267768632815E-2</v>
      </c>
      <c r="AC21" s="43"/>
    </row>
    <row r="22" spans="1:29" ht="30" customHeight="1">
      <c r="A22" s="339" t="s">
        <v>258</v>
      </c>
      <c r="B22" s="339"/>
      <c r="C22" s="158"/>
      <c r="D22" s="355">
        <v>23000</v>
      </c>
      <c r="E22" s="355"/>
      <c r="F22" s="165"/>
      <c r="G22" s="165">
        <v>12841604145</v>
      </c>
      <c r="H22" s="165"/>
      <c r="I22" s="165">
        <v>16517362351.6</v>
      </c>
      <c r="J22" s="165"/>
      <c r="K22" s="165">
        <v>0</v>
      </c>
      <c r="L22" s="164"/>
      <c r="M22" s="165">
        <v>0</v>
      </c>
      <c r="N22" s="164"/>
      <c r="O22" s="307">
        <v>-7767</v>
      </c>
      <c r="P22" s="165"/>
      <c r="Q22" s="165">
        <v>6584178037</v>
      </c>
      <c r="R22" s="165"/>
      <c r="S22" s="165">
        <f t="shared" si="1"/>
        <v>15233</v>
      </c>
      <c r="T22" s="164"/>
      <c r="U22" s="24">
        <v>822300</v>
      </c>
      <c r="V22" s="164"/>
      <c r="W22" s="165">
        <v>8505050259</v>
      </c>
      <c r="X22" s="164"/>
      <c r="Y22" s="165">
        <v>12511064584.92</v>
      </c>
      <c r="Z22" s="164"/>
      <c r="AA22" s="167">
        <f t="shared" si="0"/>
        <v>3.143343955768614E-4</v>
      </c>
      <c r="AC22" s="43"/>
    </row>
    <row r="23" spans="1:29" ht="30" customHeight="1">
      <c r="A23" s="339" t="s">
        <v>259</v>
      </c>
      <c r="B23" s="339"/>
      <c r="C23" s="158"/>
      <c r="D23" s="355">
        <v>3369673</v>
      </c>
      <c r="E23" s="355"/>
      <c r="F23" s="165"/>
      <c r="G23" s="165">
        <v>100000014670</v>
      </c>
      <c r="H23" s="165"/>
      <c r="I23" s="165">
        <v>107890824960.39301</v>
      </c>
      <c r="J23" s="165"/>
      <c r="K23" s="165">
        <v>0</v>
      </c>
      <c r="L23" s="164"/>
      <c r="M23" s="165">
        <v>0</v>
      </c>
      <c r="N23" s="164"/>
      <c r="O23" s="307">
        <v>0</v>
      </c>
      <c r="P23" s="165"/>
      <c r="Q23" s="165">
        <v>0</v>
      </c>
      <c r="R23" s="165"/>
      <c r="S23" s="165">
        <f t="shared" si="1"/>
        <v>3369673</v>
      </c>
      <c r="T23" s="164"/>
      <c r="U23" s="24">
        <v>31190</v>
      </c>
      <c r="V23" s="164"/>
      <c r="W23" s="165">
        <v>100000014670</v>
      </c>
      <c r="X23" s="164"/>
      <c r="Y23" s="165">
        <v>104858370637.99899</v>
      </c>
      <c r="Z23" s="164"/>
      <c r="AA23" s="167">
        <f t="shared" si="0"/>
        <v>2.6345154188875675E-3</v>
      </c>
      <c r="AC23" s="43"/>
    </row>
    <row r="24" spans="1:29" ht="30" customHeight="1">
      <c r="A24" s="339" t="s">
        <v>260</v>
      </c>
      <c r="B24" s="339"/>
      <c r="C24" s="158"/>
      <c r="D24" s="355">
        <v>9163545</v>
      </c>
      <c r="E24" s="355"/>
      <c r="F24" s="165"/>
      <c r="G24" s="165">
        <v>300001506044</v>
      </c>
      <c r="H24" s="165"/>
      <c r="I24" s="165">
        <v>370691636893.81598</v>
      </c>
      <c r="J24" s="165"/>
      <c r="K24" s="165">
        <v>0</v>
      </c>
      <c r="L24" s="164"/>
      <c r="M24" s="165">
        <v>0</v>
      </c>
      <c r="N24" s="164"/>
      <c r="O24" s="307">
        <v>0</v>
      </c>
      <c r="P24" s="165"/>
      <c r="Q24" s="165">
        <v>0</v>
      </c>
      <c r="R24" s="165"/>
      <c r="S24" s="165">
        <f>D24+K24+O24</f>
        <v>9163545</v>
      </c>
      <c r="T24" s="164"/>
      <c r="U24" s="24">
        <v>42338</v>
      </c>
      <c r="V24" s="164"/>
      <c r="W24" s="165">
        <v>300001506044</v>
      </c>
      <c r="X24" s="164"/>
      <c r="Y24" s="165">
        <v>387476360922.63501</v>
      </c>
      <c r="Z24" s="164"/>
      <c r="AA24" s="167">
        <f t="shared" si="0"/>
        <v>9.7351545813091252E-3</v>
      </c>
      <c r="AC24" s="43"/>
    </row>
    <row r="25" spans="1:29" ht="30" customHeight="1">
      <c r="A25" s="339" t="s">
        <v>261</v>
      </c>
      <c r="B25" s="339"/>
      <c r="C25" s="158"/>
      <c r="D25" s="355">
        <v>3800000</v>
      </c>
      <c r="E25" s="355"/>
      <c r="F25" s="165"/>
      <c r="G25" s="165">
        <v>49731296675</v>
      </c>
      <c r="H25" s="165"/>
      <c r="I25" s="165">
        <v>44357742000</v>
      </c>
      <c r="J25" s="165"/>
      <c r="K25" s="165">
        <v>0</v>
      </c>
      <c r="L25" s="164"/>
      <c r="M25" s="165">
        <v>0</v>
      </c>
      <c r="N25" s="164"/>
      <c r="O25" s="307">
        <v>0</v>
      </c>
      <c r="P25" s="165"/>
      <c r="Q25" s="165">
        <v>0</v>
      </c>
      <c r="R25" s="165"/>
      <c r="S25" s="165">
        <f t="shared" si="1"/>
        <v>3800000</v>
      </c>
      <c r="T25" s="164"/>
      <c r="U25" s="24">
        <v>11817</v>
      </c>
      <c r="V25" s="164"/>
      <c r="W25" s="165">
        <v>49731296675</v>
      </c>
      <c r="X25" s="164"/>
      <c r="Y25" s="165">
        <v>44801319420</v>
      </c>
      <c r="Z25" s="164"/>
      <c r="AA25" s="167">
        <f t="shared" si="0"/>
        <v>1.1256112991300375E-3</v>
      </c>
      <c r="AC25" s="43"/>
    </row>
    <row r="26" spans="1:29" ht="30" customHeight="1">
      <c r="A26" s="339" t="s">
        <v>262</v>
      </c>
      <c r="B26" s="339"/>
      <c r="C26" s="158"/>
      <c r="D26" s="355">
        <v>1982368</v>
      </c>
      <c r="E26" s="355"/>
      <c r="F26" s="165"/>
      <c r="G26" s="165">
        <v>19868184162</v>
      </c>
      <c r="H26" s="165"/>
      <c r="I26" s="165">
        <v>15921358856.48</v>
      </c>
      <c r="J26" s="165"/>
      <c r="K26" s="165">
        <v>0</v>
      </c>
      <c r="L26" s="164"/>
      <c r="M26" s="165">
        <v>0</v>
      </c>
      <c r="N26" s="164"/>
      <c r="O26" s="307">
        <v>0</v>
      </c>
      <c r="P26" s="165"/>
      <c r="Q26" s="165">
        <v>0</v>
      </c>
      <c r="R26" s="165"/>
      <c r="S26" s="165">
        <f t="shared" si="1"/>
        <v>1982368</v>
      </c>
      <c r="T26" s="164"/>
      <c r="U26" s="24">
        <v>7750</v>
      </c>
      <c r="V26" s="164"/>
      <c r="W26" s="165">
        <v>19868184162</v>
      </c>
      <c r="X26" s="164"/>
      <c r="Y26" s="165">
        <v>15328016290.4</v>
      </c>
      <c r="Z26" s="164"/>
      <c r="AA26" s="167">
        <f t="shared" si="0"/>
        <v>3.8510893324318797E-4</v>
      </c>
      <c r="AC26" s="43"/>
    </row>
    <row r="27" spans="1:29" ht="30" customHeight="1">
      <c r="A27" s="339" t="s">
        <v>295</v>
      </c>
      <c r="B27" s="339"/>
      <c r="C27" s="158"/>
      <c r="D27" s="355">
        <v>3000000</v>
      </c>
      <c r="E27" s="355"/>
      <c r="F27" s="165"/>
      <c r="G27" s="165">
        <v>48364667956</v>
      </c>
      <c r="H27" s="165"/>
      <c r="I27" s="165">
        <v>45215676000</v>
      </c>
      <c r="J27" s="165"/>
      <c r="K27" s="165">
        <v>0</v>
      </c>
      <c r="L27" s="164"/>
      <c r="M27" s="165">
        <v>0</v>
      </c>
      <c r="N27" s="164"/>
      <c r="O27" s="307">
        <v>0</v>
      </c>
      <c r="P27" s="165"/>
      <c r="Q27" s="165">
        <v>0</v>
      </c>
      <c r="R27" s="165"/>
      <c r="S27" s="165">
        <f t="shared" si="1"/>
        <v>3000000</v>
      </c>
      <c r="T27" s="164"/>
      <c r="U27" s="24">
        <v>16902</v>
      </c>
      <c r="V27" s="164"/>
      <c r="W27" s="165">
        <v>48364667956</v>
      </c>
      <c r="X27" s="164"/>
      <c r="Y27" s="165">
        <v>50645152800</v>
      </c>
      <c r="Z27" s="164"/>
      <c r="AA27" s="167">
        <f t="shared" si="0"/>
        <v>1.2724347625440371E-3</v>
      </c>
      <c r="AC27" s="43"/>
    </row>
    <row r="28" spans="1:29" ht="30" customHeight="1">
      <c r="A28" s="339" t="s">
        <v>296</v>
      </c>
      <c r="B28" s="339"/>
      <c r="C28" s="158"/>
      <c r="D28" s="355">
        <v>3000000</v>
      </c>
      <c r="E28" s="355"/>
      <c r="F28" s="165"/>
      <c r="G28" s="165">
        <v>30067350000</v>
      </c>
      <c r="H28" s="165"/>
      <c r="I28" s="165">
        <v>29931000000</v>
      </c>
      <c r="J28" s="165"/>
      <c r="K28" s="165">
        <v>0</v>
      </c>
      <c r="L28" s="164"/>
      <c r="M28" s="165">
        <v>0</v>
      </c>
      <c r="N28" s="164"/>
      <c r="O28" s="307">
        <v>0</v>
      </c>
      <c r="P28" s="165"/>
      <c r="Q28" s="165">
        <v>0</v>
      </c>
      <c r="R28" s="165"/>
      <c r="S28" s="165">
        <f t="shared" si="1"/>
        <v>3000000</v>
      </c>
      <c r="T28" s="164"/>
      <c r="U28" s="24">
        <v>10000</v>
      </c>
      <c r="V28" s="164"/>
      <c r="W28" s="165">
        <v>30067350000</v>
      </c>
      <c r="X28" s="164"/>
      <c r="Y28" s="165">
        <v>29931000000</v>
      </c>
      <c r="Z28" s="164"/>
      <c r="AA28" s="167">
        <f t="shared" si="0"/>
        <v>7.5200177651957973E-4</v>
      </c>
      <c r="AC28" s="43"/>
    </row>
    <row r="29" spans="1:29" ht="30" customHeight="1">
      <c r="A29" s="339" t="s">
        <v>359</v>
      </c>
      <c r="B29" s="339"/>
      <c r="C29" s="158"/>
      <c r="D29" s="355">
        <v>0</v>
      </c>
      <c r="E29" s="355"/>
      <c r="F29" s="165"/>
      <c r="G29" s="165">
        <v>0</v>
      </c>
      <c r="H29" s="165"/>
      <c r="I29" s="165">
        <v>0</v>
      </c>
      <c r="J29" s="165"/>
      <c r="K29" s="165">
        <v>1227912</v>
      </c>
      <c r="L29" s="164"/>
      <c r="M29" s="165">
        <v>24604899689</v>
      </c>
      <c r="N29" s="164"/>
      <c r="O29" s="307">
        <v>0</v>
      </c>
      <c r="P29" s="165"/>
      <c r="Q29" s="165">
        <v>0</v>
      </c>
      <c r="R29" s="165"/>
      <c r="S29" s="165">
        <f t="shared" si="1"/>
        <v>1227912</v>
      </c>
      <c r="T29" s="164"/>
      <c r="U29" s="24">
        <v>19521</v>
      </c>
      <c r="V29" s="164"/>
      <c r="W29" s="165">
        <v>24604899689</v>
      </c>
      <c r="X29" s="164"/>
      <c r="Y29" s="165">
        <v>23941306067.8176</v>
      </c>
      <c r="Z29" s="164"/>
      <c r="AA29" s="167">
        <f t="shared" si="0"/>
        <v>6.0151363787370386E-4</v>
      </c>
      <c r="AC29" s="43"/>
    </row>
    <row r="30" spans="1:29" ht="30" customHeight="1">
      <c r="A30" s="339" t="s">
        <v>360</v>
      </c>
      <c r="B30" s="339"/>
      <c r="C30" s="158"/>
      <c r="D30" s="355">
        <v>0</v>
      </c>
      <c r="E30" s="355"/>
      <c r="F30" s="165"/>
      <c r="G30" s="165">
        <v>0</v>
      </c>
      <c r="H30" s="165"/>
      <c r="I30" s="165">
        <v>0</v>
      </c>
      <c r="J30" s="165"/>
      <c r="K30" s="165">
        <v>3395000</v>
      </c>
      <c r="L30" s="164"/>
      <c r="M30" s="165">
        <v>50007457090</v>
      </c>
      <c r="N30" s="164"/>
      <c r="O30" s="307">
        <v>0</v>
      </c>
      <c r="P30" s="165"/>
      <c r="Q30" s="165">
        <v>0</v>
      </c>
      <c r="R30" s="165"/>
      <c r="S30" s="165">
        <f t="shared" si="1"/>
        <v>3395000</v>
      </c>
      <c r="T30" s="164"/>
      <c r="U30" s="24">
        <v>13826</v>
      </c>
      <c r="V30" s="164"/>
      <c r="W30" s="165">
        <v>50007457090</v>
      </c>
      <c r="X30" s="164"/>
      <c r="Y30" s="165">
        <v>46882942876</v>
      </c>
      <c r="Z30" s="164"/>
      <c r="AA30" s="167">
        <f t="shared" si="0"/>
        <v>1.1779110731755698E-3</v>
      </c>
      <c r="AC30" s="43"/>
    </row>
    <row r="31" spans="1:29" ht="30" customHeight="1">
      <c r="A31" s="339" t="s">
        <v>361</v>
      </c>
      <c r="B31" s="339"/>
      <c r="C31" s="158"/>
      <c r="D31" s="355">
        <v>0</v>
      </c>
      <c r="E31" s="355"/>
      <c r="F31" s="165"/>
      <c r="G31" s="165">
        <v>0</v>
      </c>
      <c r="H31" s="165"/>
      <c r="I31" s="165">
        <v>0</v>
      </c>
      <c r="J31" s="165"/>
      <c r="K31" s="165">
        <v>2100000</v>
      </c>
      <c r="L31" s="164"/>
      <c r="M31" s="165">
        <v>249766319733</v>
      </c>
      <c r="N31" s="164"/>
      <c r="O31" s="307">
        <v>0</v>
      </c>
      <c r="P31" s="165"/>
      <c r="Q31" s="165">
        <v>0</v>
      </c>
      <c r="R31" s="165"/>
      <c r="S31" s="165">
        <f t="shared" si="1"/>
        <v>2100000</v>
      </c>
      <c r="T31" s="164"/>
      <c r="U31" s="24">
        <v>111730</v>
      </c>
      <c r="V31" s="164"/>
      <c r="W31" s="165">
        <v>249766319733</v>
      </c>
      <c r="X31" s="164"/>
      <c r="Y31" s="165">
        <v>234351440400</v>
      </c>
      <c r="Z31" s="164"/>
      <c r="AA31" s="167">
        <f t="shared" si="0"/>
        <v>5.8879656379914611E-3</v>
      </c>
      <c r="AC31" s="43"/>
    </row>
    <row r="32" spans="1:29" ht="30" customHeight="1">
      <c r="A32" s="339" t="s">
        <v>362</v>
      </c>
      <c r="B32" s="339"/>
      <c r="C32" s="158"/>
      <c r="D32" s="355">
        <v>0</v>
      </c>
      <c r="E32" s="355"/>
      <c r="F32" s="165"/>
      <c r="G32" s="165">
        <v>0</v>
      </c>
      <c r="H32" s="165"/>
      <c r="I32" s="165">
        <v>0</v>
      </c>
      <c r="J32" s="165"/>
      <c r="K32" s="165">
        <v>6101129</v>
      </c>
      <c r="L32" s="164"/>
      <c r="M32" s="165">
        <v>250225844679</v>
      </c>
      <c r="N32" s="164"/>
      <c r="O32" s="307">
        <v>0</v>
      </c>
      <c r="P32" s="165"/>
      <c r="Q32" s="165">
        <v>0</v>
      </c>
      <c r="R32" s="165"/>
      <c r="S32" s="165">
        <f t="shared" si="1"/>
        <v>6101129</v>
      </c>
      <c r="T32" s="164"/>
      <c r="U32" s="24">
        <v>38750</v>
      </c>
      <c r="V32" s="164"/>
      <c r="W32" s="165">
        <v>250225844679</v>
      </c>
      <c r="X32" s="164"/>
      <c r="Y32" s="165">
        <v>236135046251.5</v>
      </c>
      <c r="Z32" s="164"/>
      <c r="AA32" s="167">
        <f t="shared" si="0"/>
        <v>5.932777865078385E-3</v>
      </c>
      <c r="AC32" s="43"/>
    </row>
    <row r="33" spans="1:33" ht="30" customHeight="1">
      <c r="A33" s="339" t="s">
        <v>363</v>
      </c>
      <c r="B33" s="339"/>
      <c r="C33" s="158"/>
      <c r="D33" s="355">
        <v>0</v>
      </c>
      <c r="E33" s="355"/>
      <c r="F33" s="165"/>
      <c r="G33" s="165">
        <v>0</v>
      </c>
      <c r="H33" s="165"/>
      <c r="I33" s="165">
        <v>0</v>
      </c>
      <c r="J33" s="165"/>
      <c r="K33" s="165">
        <v>150000</v>
      </c>
      <c r="L33" s="164"/>
      <c r="M33" s="165">
        <v>84904212866</v>
      </c>
      <c r="N33" s="164"/>
      <c r="O33" s="307">
        <v>0</v>
      </c>
      <c r="P33" s="165"/>
      <c r="Q33" s="165">
        <v>0</v>
      </c>
      <c r="R33" s="165"/>
      <c r="S33" s="165">
        <f t="shared" si="1"/>
        <v>150000</v>
      </c>
      <c r="T33" s="164"/>
      <c r="U33" s="24">
        <v>535795</v>
      </c>
      <c r="V33" s="164"/>
      <c r="W33" s="165">
        <v>84904212866</v>
      </c>
      <c r="X33" s="164"/>
      <c r="Y33" s="165">
        <v>80272806900</v>
      </c>
      <c r="Z33" s="164"/>
      <c r="AA33" s="167">
        <f t="shared" si="0"/>
        <v>2.0168151212793819E-3</v>
      </c>
      <c r="AC33" s="43"/>
    </row>
    <row r="34" spans="1:33" ht="30" customHeight="1">
      <c r="A34" s="339" t="s">
        <v>364</v>
      </c>
      <c r="B34" s="339"/>
      <c r="C34" s="158"/>
      <c r="D34" s="355">
        <v>0</v>
      </c>
      <c r="E34" s="355"/>
      <c r="F34" s="165"/>
      <c r="G34" s="165">
        <v>0</v>
      </c>
      <c r="H34" s="165"/>
      <c r="I34" s="165">
        <v>0</v>
      </c>
      <c r="J34" s="165"/>
      <c r="K34" s="165">
        <v>11700000</v>
      </c>
      <c r="L34" s="164"/>
      <c r="M34" s="165">
        <v>218280700936</v>
      </c>
      <c r="N34" s="164"/>
      <c r="O34" s="307">
        <v>0</v>
      </c>
      <c r="P34" s="165"/>
      <c r="Q34" s="165">
        <v>0</v>
      </c>
      <c r="R34" s="165"/>
      <c r="S34" s="165">
        <f t="shared" si="1"/>
        <v>11700000</v>
      </c>
      <c r="T34" s="164"/>
      <c r="U34" s="24">
        <v>17479</v>
      </c>
      <c r="V34" s="164"/>
      <c r="W34" s="165">
        <v>218280700936</v>
      </c>
      <c r="X34" s="164"/>
      <c r="Y34" s="165">
        <v>204258894840</v>
      </c>
      <c r="Z34" s="164"/>
      <c r="AA34" s="167">
        <f t="shared" si="0"/>
        <v>5.1319051080687588E-3</v>
      </c>
      <c r="AC34" s="43"/>
    </row>
    <row r="35" spans="1:33" s="160" customFormat="1" ht="30" customHeight="1" thickBot="1">
      <c r="A35" s="325" t="s">
        <v>12</v>
      </c>
      <c r="B35" s="325"/>
      <c r="D35" s="359">
        <f>SUM(D8:E34)</f>
        <v>84947800</v>
      </c>
      <c r="E35" s="359">
        <f>SUM(E8:E15)</f>
        <v>0</v>
      </c>
      <c r="G35" s="170">
        <f>SUM(G8:H34)</f>
        <v>1696712178790</v>
      </c>
      <c r="I35" s="170">
        <f>SUM(I8:J34)</f>
        <v>2136414180893.4272</v>
      </c>
      <c r="K35" s="170">
        <f>SUM(K8:L34)</f>
        <v>28664041</v>
      </c>
      <c r="M35" s="171">
        <f>SUM(M8:N34)</f>
        <v>1468875073418</v>
      </c>
      <c r="O35" s="102">
        <f>SUM(O8:P34)</f>
        <v>-1007767</v>
      </c>
      <c r="Q35" s="171">
        <f>SUM(Q8:R34)</f>
        <v>24604922160</v>
      </c>
      <c r="S35" s="170">
        <f>SUM(S8:S34)</f>
        <v>112604074</v>
      </c>
      <c r="U35" s="172"/>
      <c r="W35" s="171">
        <f>SUM(W8:W34)</f>
        <v>3151238698322</v>
      </c>
      <c r="Y35" s="171">
        <f>SUM(Y8:Y34)</f>
        <v>3621206794700.2505</v>
      </c>
      <c r="AA35" s="173">
        <f>SUM(AA8:AA34)</f>
        <v>9.0981054517368681E-2</v>
      </c>
      <c r="AD35" s="174"/>
      <c r="AE35" s="175"/>
      <c r="AF35" s="175"/>
      <c r="AG35" s="175"/>
    </row>
    <row r="36" spans="1:33" ht="8.25" customHeight="1" thickTop="1"/>
    <row r="37" spans="1:33" ht="30" customHeight="1">
      <c r="W37" s="96"/>
    </row>
  </sheetData>
  <mergeCells count="74">
    <mergeCell ref="A34:B34"/>
    <mergeCell ref="D29:E29"/>
    <mergeCell ref="D30:E30"/>
    <mergeCell ref="D31:E31"/>
    <mergeCell ref="D32:E32"/>
    <mergeCell ref="D33:E33"/>
    <mergeCell ref="D34:E34"/>
    <mergeCell ref="A29:B29"/>
    <mergeCell ref="A30:B30"/>
    <mergeCell ref="A31:B31"/>
    <mergeCell ref="A32:B32"/>
    <mergeCell ref="A33:B33"/>
    <mergeCell ref="A35:B35"/>
    <mergeCell ref="D35:E35"/>
    <mergeCell ref="A16:B16"/>
    <mergeCell ref="A17:B17"/>
    <mergeCell ref="D17:E17"/>
    <mergeCell ref="A18:B18"/>
    <mergeCell ref="D18:E18"/>
    <mergeCell ref="D19:E19"/>
    <mergeCell ref="A19:B19"/>
    <mergeCell ref="A20:B20"/>
    <mergeCell ref="D20:E20"/>
    <mergeCell ref="A21:B21"/>
    <mergeCell ref="A26:B26"/>
    <mergeCell ref="A22:B22"/>
    <mergeCell ref="D16:E16"/>
    <mergeCell ref="D22:E22"/>
    <mergeCell ref="AA6:AA7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O6:Q6"/>
    <mergeCell ref="I6:I7"/>
    <mergeCell ref="D6:E7"/>
    <mergeCell ref="K6:M6"/>
    <mergeCell ref="A7:B7"/>
    <mergeCell ref="A11:B11"/>
    <mergeCell ref="D11:E11"/>
    <mergeCell ref="Y6:Y7"/>
    <mergeCell ref="D9:E9"/>
    <mergeCell ref="D10:E10"/>
    <mergeCell ref="A10:B10"/>
    <mergeCell ref="A8:B8"/>
    <mergeCell ref="D8:E8"/>
    <mergeCell ref="G6:G7"/>
    <mergeCell ref="A9:B9"/>
    <mergeCell ref="D12:E12"/>
    <mergeCell ref="D13:E13"/>
    <mergeCell ref="A12:B12"/>
    <mergeCell ref="A13:B13"/>
    <mergeCell ref="A14:B14"/>
    <mergeCell ref="D28:E28"/>
    <mergeCell ref="A15:B15"/>
    <mergeCell ref="D14:E14"/>
    <mergeCell ref="D15:E15"/>
    <mergeCell ref="A27:B27"/>
    <mergeCell ref="A28:B28"/>
    <mergeCell ref="D24:E24"/>
    <mergeCell ref="D23:E23"/>
    <mergeCell ref="D25:E25"/>
    <mergeCell ref="D26:E26"/>
    <mergeCell ref="A23:B23"/>
    <mergeCell ref="A24:B24"/>
    <mergeCell ref="A25:B25"/>
    <mergeCell ref="D21:E21"/>
    <mergeCell ref="D27:E27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124"/>
  <sheetViews>
    <sheetView rightToLeft="1" view="pageBreakPreview" zoomScaleNormal="100" zoomScaleSheetLayoutView="100" workbookViewId="0">
      <selection activeCell="O1" sqref="O1"/>
    </sheetView>
  </sheetViews>
  <sheetFormatPr defaultColWidth="9.140625"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1" style="12" bestFit="1" customWidth="1"/>
    <col min="7" max="7" width="0.5703125" style="12" customWidth="1"/>
    <col min="8" max="8" width="22" style="12" bestFit="1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1.28515625" style="44" customWidth="1"/>
    <col min="13" max="13" width="0.28515625" style="12" customWidth="1"/>
    <col min="14" max="14" width="48.28515625" style="144" hidden="1" customWidth="1"/>
    <col min="15" max="15" width="17.85546875" style="139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N1" s="140"/>
      <c r="O1" s="136"/>
      <c r="P1" s="73"/>
      <c r="Q1" s="64"/>
    </row>
    <row r="2" spans="1:17" ht="30" customHeight="1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N2" s="141"/>
      <c r="O2" s="137"/>
      <c r="P2" s="73"/>
      <c r="Q2" s="66"/>
    </row>
    <row r="3" spans="1:17" ht="30" customHeight="1">
      <c r="A3" s="325" t="s">
        <v>342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N3" s="141"/>
      <c r="O3" s="137"/>
      <c r="P3" s="73"/>
      <c r="Q3" s="66"/>
    </row>
    <row r="4" spans="1:17" s="13" customFormat="1" ht="30" customHeight="1">
      <c r="A4" s="326" t="s">
        <v>120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N4" s="141"/>
      <c r="O4" s="137"/>
      <c r="P4" s="73"/>
      <c r="Q4" s="66"/>
    </row>
    <row r="5" spans="1:17" ht="30" customHeight="1">
      <c r="A5"/>
      <c r="B5"/>
      <c r="C5"/>
      <c r="D5" s="17" t="s">
        <v>311</v>
      </c>
      <c r="E5"/>
      <c r="F5" s="333" t="s">
        <v>2</v>
      </c>
      <c r="G5" s="333"/>
      <c r="H5" s="333"/>
      <c r="I5"/>
      <c r="J5" s="325" t="s">
        <v>343</v>
      </c>
      <c r="K5" s="325"/>
      <c r="L5" s="325"/>
      <c r="M5"/>
      <c r="N5"/>
      <c r="O5"/>
      <c r="P5" s="73"/>
      <c r="Q5" s="66"/>
    </row>
    <row r="6" spans="1:17" ht="37.5" customHeight="1">
      <c r="A6" s="333" t="s">
        <v>54</v>
      </c>
      <c r="B6" s="333"/>
      <c r="C6"/>
      <c r="D6" s="17" t="s">
        <v>55</v>
      </c>
      <c r="E6"/>
      <c r="F6" s="17" t="s">
        <v>56</v>
      </c>
      <c r="G6"/>
      <c r="H6" s="17" t="s">
        <v>57</v>
      </c>
      <c r="I6"/>
      <c r="J6" s="290" t="s">
        <v>55</v>
      </c>
      <c r="K6"/>
      <c r="L6" s="286" t="s">
        <v>11</v>
      </c>
      <c r="M6"/>
      <c r="N6"/>
      <c r="O6"/>
      <c r="P6" s="73"/>
      <c r="Q6" s="66"/>
    </row>
    <row r="7" spans="1:17" ht="30" customHeight="1">
      <c r="A7" s="361" t="s">
        <v>58</v>
      </c>
      <c r="B7" s="361"/>
      <c r="C7"/>
      <c r="D7" s="69">
        <v>45265898961</v>
      </c>
      <c r="E7"/>
      <c r="F7" s="69">
        <v>13801109298654</v>
      </c>
      <c r="G7"/>
      <c r="H7" s="221">
        <v>-13812322562220</v>
      </c>
      <c r="I7"/>
      <c r="J7" s="36">
        <f>D7+F7+H7</f>
        <v>34052635395</v>
      </c>
      <c r="K7"/>
      <c r="L7" s="156">
        <f t="shared" ref="L7:L38" si="0">J7/39801767674708</f>
        <v>8.5555585554152958E-4</v>
      </c>
      <c r="M7"/>
      <c r="N7" s="149">
        <v>7325921202288</v>
      </c>
      <c r="O7"/>
      <c r="P7" s="73"/>
      <c r="Q7" s="66"/>
    </row>
    <row r="8" spans="1:17" ht="30" customHeight="1">
      <c r="A8" s="360" t="s">
        <v>144</v>
      </c>
      <c r="B8" s="360"/>
      <c r="C8"/>
      <c r="D8" s="36">
        <v>617191793</v>
      </c>
      <c r="E8"/>
      <c r="F8" s="36">
        <v>2727220317012</v>
      </c>
      <c r="G8"/>
      <c r="H8" s="221">
        <v>-2721136647000</v>
      </c>
      <c r="I8"/>
      <c r="J8" s="36">
        <f t="shared" ref="J8:J45" si="1">D8+F8+H8</f>
        <v>6700861805</v>
      </c>
      <c r="K8"/>
      <c r="L8" s="155">
        <f t="shared" si="0"/>
        <v>1.6835588458695661E-4</v>
      </c>
      <c r="M8"/>
      <c r="N8"/>
      <c r="O8"/>
      <c r="P8" s="73"/>
      <c r="Q8" s="66"/>
    </row>
    <row r="9" spans="1:17" ht="30" customHeight="1">
      <c r="A9" s="360" t="s">
        <v>59</v>
      </c>
      <c r="B9" s="360"/>
      <c r="C9"/>
      <c r="D9" s="36">
        <v>8645406</v>
      </c>
      <c r="E9"/>
      <c r="F9" s="36">
        <v>195275653137</v>
      </c>
      <c r="G9"/>
      <c r="H9" s="221">
        <v>-183872880000</v>
      </c>
      <c r="I9"/>
      <c r="J9" s="36">
        <f t="shared" si="1"/>
        <v>11411418543</v>
      </c>
      <c r="K9"/>
      <c r="L9" s="155">
        <f t="shared" si="0"/>
        <v>2.8670632511257474E-4</v>
      </c>
      <c r="M9"/>
      <c r="N9"/>
      <c r="O9"/>
      <c r="P9" s="73"/>
      <c r="Q9" s="66"/>
    </row>
    <row r="10" spans="1:17" ht="30" customHeight="1">
      <c r="A10" s="360" t="s">
        <v>60</v>
      </c>
      <c r="B10" s="360"/>
      <c r="C10"/>
      <c r="D10" s="36">
        <v>9690678</v>
      </c>
      <c r="E10"/>
      <c r="F10" s="36">
        <v>912468531541</v>
      </c>
      <c r="G10"/>
      <c r="H10" s="221">
        <v>-912462475000</v>
      </c>
      <c r="I10"/>
      <c r="J10" s="36">
        <f t="shared" si="1"/>
        <v>15747219</v>
      </c>
      <c r="K10"/>
      <c r="L10" s="155">
        <f t="shared" si="0"/>
        <v>3.9564119686087602E-7</v>
      </c>
      <c r="M10"/>
      <c r="N10"/>
      <c r="O10"/>
      <c r="P10" s="73"/>
      <c r="Q10" s="66"/>
    </row>
    <row r="11" spans="1:17" ht="30" customHeight="1">
      <c r="A11" s="360" t="s">
        <v>61</v>
      </c>
      <c r="B11" s="360"/>
      <c r="C11"/>
      <c r="D11" s="36">
        <v>17376906</v>
      </c>
      <c r="E11"/>
      <c r="F11" s="36">
        <v>4520072200</v>
      </c>
      <c r="G11"/>
      <c r="H11" s="221">
        <v>-4521005000</v>
      </c>
      <c r="I11"/>
      <c r="J11" s="36">
        <f t="shared" si="1"/>
        <v>16444106</v>
      </c>
      <c r="K11"/>
      <c r="L11" s="155">
        <f t="shared" si="0"/>
        <v>4.1315014283773618E-7</v>
      </c>
      <c r="M11"/>
      <c r="N11"/>
      <c r="O11"/>
      <c r="P11" s="73"/>
      <c r="Q11" s="66"/>
    </row>
    <row r="12" spans="1:17" ht="30" customHeight="1">
      <c r="A12" s="360" t="s">
        <v>62</v>
      </c>
      <c r="B12" s="360"/>
      <c r="C12"/>
      <c r="D12" s="36">
        <v>9865647</v>
      </c>
      <c r="E12"/>
      <c r="F12" s="36">
        <v>1065700203591</v>
      </c>
      <c r="G12"/>
      <c r="H12" s="221">
        <v>-1054263255000</v>
      </c>
      <c r="I12"/>
      <c r="J12" s="36">
        <f t="shared" si="1"/>
        <v>11446814238</v>
      </c>
      <c r="K12"/>
      <c r="L12" s="155">
        <f t="shared" si="0"/>
        <v>2.8759562468563094E-4</v>
      </c>
      <c r="M12"/>
      <c r="N12"/>
      <c r="O12"/>
      <c r="P12" s="73"/>
      <c r="Q12" s="66"/>
    </row>
    <row r="13" spans="1:17" ht="30" customHeight="1">
      <c r="A13" s="360" t="s">
        <v>63</v>
      </c>
      <c r="B13" s="360"/>
      <c r="C13"/>
      <c r="D13" s="36">
        <v>10163298</v>
      </c>
      <c r="E13"/>
      <c r="F13" s="36">
        <v>42988</v>
      </c>
      <c r="G13"/>
      <c r="H13" s="221">
        <v>-630000</v>
      </c>
      <c r="I13"/>
      <c r="J13" s="36">
        <f t="shared" si="1"/>
        <v>9576286</v>
      </c>
      <c r="K13"/>
      <c r="L13" s="155">
        <f t="shared" si="0"/>
        <v>2.4059951503322911E-7</v>
      </c>
      <c r="M13"/>
      <c r="N13"/>
      <c r="O13"/>
      <c r="P13" s="73"/>
      <c r="Q13" s="66"/>
    </row>
    <row r="14" spans="1:17" ht="30" customHeight="1">
      <c r="A14" s="360" t="s">
        <v>145</v>
      </c>
      <c r="B14" s="360"/>
      <c r="C14"/>
      <c r="D14" s="36">
        <v>13179517</v>
      </c>
      <c r="E14"/>
      <c r="F14" s="36">
        <v>1065000055746</v>
      </c>
      <c r="G14"/>
      <c r="H14" s="221">
        <v>-1065002880000</v>
      </c>
      <c r="I14"/>
      <c r="J14" s="36">
        <f t="shared" si="1"/>
        <v>10355263</v>
      </c>
      <c r="K14"/>
      <c r="L14" s="155">
        <f t="shared" si="0"/>
        <v>2.6017093222169232E-7</v>
      </c>
      <c r="M14"/>
      <c r="N14"/>
      <c r="O14"/>
      <c r="P14" s="73"/>
      <c r="Q14" s="72"/>
    </row>
    <row r="15" spans="1:17" ht="30" customHeight="1">
      <c r="A15" s="360" t="s">
        <v>147</v>
      </c>
      <c r="B15" s="360"/>
      <c r="C15" s="4"/>
      <c r="D15" s="36">
        <v>13496300</v>
      </c>
      <c r="E15"/>
      <c r="F15" s="36">
        <v>54632</v>
      </c>
      <c r="G15"/>
      <c r="H15" s="221">
        <v>-631350</v>
      </c>
      <c r="I15"/>
      <c r="J15" s="36">
        <f t="shared" si="1"/>
        <v>12919582</v>
      </c>
      <c r="K15"/>
      <c r="L15" s="155">
        <f t="shared" si="0"/>
        <v>3.2459819638135663E-7</v>
      </c>
      <c r="M15"/>
      <c r="N15"/>
      <c r="O15"/>
      <c r="P15" s="73"/>
      <c r="Q15" s="72"/>
    </row>
    <row r="16" spans="1:17" ht="30" customHeight="1">
      <c r="A16" s="360" t="s">
        <v>158</v>
      </c>
      <c r="B16" s="360"/>
      <c r="C16"/>
      <c r="D16" s="36">
        <v>14947793</v>
      </c>
      <c r="E16"/>
      <c r="F16" s="36">
        <v>30574205249</v>
      </c>
      <c r="G16"/>
      <c r="H16" s="221">
        <v>-30576630000</v>
      </c>
      <c r="I16"/>
      <c r="J16" s="36">
        <f t="shared" si="1"/>
        <v>12523042</v>
      </c>
      <c r="K16"/>
      <c r="L16" s="155">
        <f t="shared" si="0"/>
        <v>3.1463532228890821E-7</v>
      </c>
      <c r="M16"/>
      <c r="N16"/>
      <c r="O16"/>
      <c r="P16" s="73"/>
      <c r="Q16" s="72"/>
    </row>
    <row r="17" spans="1:17" ht="30" customHeight="1">
      <c r="A17" s="360" t="s">
        <v>167</v>
      </c>
      <c r="B17" s="360"/>
      <c r="C17"/>
      <c r="D17" s="36">
        <v>170000000000</v>
      </c>
      <c r="E17"/>
      <c r="F17" s="36">
        <v>0</v>
      </c>
      <c r="G17"/>
      <c r="H17" s="221">
        <v>0</v>
      </c>
      <c r="I17"/>
      <c r="J17" s="36">
        <f t="shared" si="1"/>
        <v>170000000000</v>
      </c>
      <c r="K17"/>
      <c r="L17" s="155">
        <f t="shared" si="0"/>
        <v>4.2711670845721351E-3</v>
      </c>
      <c r="M17"/>
      <c r="N17"/>
      <c r="O17"/>
      <c r="P17" s="73"/>
      <c r="Q17" s="72"/>
    </row>
    <row r="18" spans="1:17" ht="30" customHeight="1">
      <c r="A18" s="360" t="s">
        <v>178</v>
      </c>
      <c r="B18" s="360"/>
      <c r="C18"/>
      <c r="D18" s="36">
        <v>10047661</v>
      </c>
      <c r="E18"/>
      <c r="F18" s="36">
        <v>42668</v>
      </c>
      <c r="G18"/>
      <c r="H18" s="221">
        <v>-10090329</v>
      </c>
      <c r="I18"/>
      <c r="J18" s="36">
        <f t="shared" si="1"/>
        <v>0</v>
      </c>
      <c r="K18"/>
      <c r="L18" s="155">
        <f t="shared" si="0"/>
        <v>0</v>
      </c>
      <c r="M18"/>
      <c r="N18"/>
      <c r="O18"/>
      <c r="P18" s="73"/>
      <c r="Q18" s="72"/>
    </row>
    <row r="19" spans="1:17" ht="30" customHeight="1">
      <c r="A19" s="360" t="s">
        <v>180</v>
      </c>
      <c r="B19" s="360"/>
      <c r="C19"/>
      <c r="D19" s="36">
        <v>300000000000</v>
      </c>
      <c r="E19"/>
      <c r="F19" s="36">
        <v>0</v>
      </c>
      <c r="G19"/>
      <c r="H19" s="221">
        <v>-300000000000</v>
      </c>
      <c r="I19"/>
      <c r="J19" s="36">
        <f t="shared" si="1"/>
        <v>0</v>
      </c>
      <c r="K19"/>
      <c r="L19" s="155">
        <f t="shared" si="0"/>
        <v>0</v>
      </c>
      <c r="M19"/>
      <c r="N19"/>
      <c r="O19"/>
      <c r="P19" s="73"/>
      <c r="Q19" s="72"/>
    </row>
    <row r="20" spans="1:17" ht="30" customHeight="1">
      <c r="A20" s="360" t="s">
        <v>181</v>
      </c>
      <c r="B20" s="360"/>
      <c r="C20"/>
      <c r="D20" s="36">
        <v>300000000000</v>
      </c>
      <c r="E20"/>
      <c r="F20" s="36">
        <v>0</v>
      </c>
      <c r="G20"/>
      <c r="H20" s="221">
        <v>-300000000000</v>
      </c>
      <c r="I20"/>
      <c r="J20" s="36">
        <f t="shared" si="1"/>
        <v>0</v>
      </c>
      <c r="K20"/>
      <c r="L20" s="155">
        <f t="shared" si="0"/>
        <v>0</v>
      </c>
      <c r="M20"/>
      <c r="N20"/>
      <c r="O20"/>
      <c r="P20" s="73"/>
      <c r="Q20" s="72"/>
    </row>
    <row r="21" spans="1:17" ht="30" customHeight="1">
      <c r="A21" s="360" t="s">
        <v>183</v>
      </c>
      <c r="B21" s="360"/>
      <c r="C21"/>
      <c r="D21" s="36">
        <v>15771463</v>
      </c>
      <c r="E21"/>
      <c r="F21" s="36">
        <v>1000000066971</v>
      </c>
      <c r="G21"/>
      <c r="H21" s="221">
        <v>-1000000001350</v>
      </c>
      <c r="I21"/>
      <c r="J21" s="36">
        <f t="shared" si="1"/>
        <v>15837084</v>
      </c>
      <c r="K21"/>
      <c r="L21" s="155">
        <f t="shared" si="0"/>
        <v>3.9789901115531767E-7</v>
      </c>
      <c r="M21"/>
      <c r="N21"/>
      <c r="O21"/>
      <c r="P21" s="73"/>
      <c r="Q21" s="72"/>
    </row>
    <row r="22" spans="1:17" ht="30" customHeight="1">
      <c r="A22" s="360" t="s">
        <v>195</v>
      </c>
      <c r="B22" s="360"/>
      <c r="C22"/>
      <c r="D22" s="36">
        <v>300000000000</v>
      </c>
      <c r="E22"/>
      <c r="F22" s="36">
        <v>0</v>
      </c>
      <c r="G22"/>
      <c r="H22" s="221">
        <v>-300000000000</v>
      </c>
      <c r="I22"/>
      <c r="J22" s="36">
        <f t="shared" si="1"/>
        <v>0</v>
      </c>
      <c r="K22"/>
      <c r="L22" s="155">
        <f t="shared" si="0"/>
        <v>0</v>
      </c>
      <c r="M22"/>
      <c r="N22"/>
      <c r="O22"/>
      <c r="P22" s="73"/>
      <c r="Q22" s="72"/>
    </row>
    <row r="23" spans="1:17" ht="30" customHeight="1">
      <c r="A23" s="360" t="s">
        <v>196</v>
      </c>
      <c r="B23" s="360"/>
      <c r="C23"/>
      <c r="D23" s="36">
        <v>200000000000</v>
      </c>
      <c r="E23"/>
      <c r="F23" s="36">
        <v>0</v>
      </c>
      <c r="G23"/>
      <c r="H23" s="221">
        <v>0</v>
      </c>
      <c r="I23"/>
      <c r="J23" s="36">
        <f t="shared" si="1"/>
        <v>200000000000</v>
      </c>
      <c r="K23"/>
      <c r="L23" s="155">
        <f t="shared" si="0"/>
        <v>5.0249024524378055E-3</v>
      </c>
      <c r="M23"/>
      <c r="N23"/>
      <c r="O23"/>
      <c r="P23" s="73"/>
      <c r="Q23" s="72"/>
    </row>
    <row r="24" spans="1:17" ht="30" customHeight="1">
      <c r="A24" s="360" t="s">
        <v>197</v>
      </c>
      <c r="B24" s="360"/>
      <c r="C24"/>
      <c r="D24" s="36">
        <v>210000000000</v>
      </c>
      <c r="E24"/>
      <c r="F24" s="36">
        <v>0</v>
      </c>
      <c r="G24" s="36"/>
      <c r="H24" s="221">
        <v>0</v>
      </c>
      <c r="I24"/>
      <c r="J24" s="36">
        <f t="shared" si="1"/>
        <v>210000000000</v>
      </c>
      <c r="K24"/>
      <c r="L24" s="155">
        <f t="shared" si="0"/>
        <v>5.2761475750596962E-3</v>
      </c>
      <c r="M24"/>
      <c r="N24"/>
      <c r="O24"/>
      <c r="P24" s="73"/>
      <c r="Q24" s="72"/>
    </row>
    <row r="25" spans="1:17" ht="30" customHeight="1">
      <c r="A25" s="360" t="s">
        <v>203</v>
      </c>
      <c r="B25" s="360"/>
      <c r="C25"/>
      <c r="D25" s="36">
        <v>115850000000</v>
      </c>
      <c r="E25"/>
      <c r="F25" s="36">
        <v>0</v>
      </c>
      <c r="G25" s="36"/>
      <c r="H25" s="221">
        <v>0</v>
      </c>
      <c r="I25"/>
      <c r="J25" s="36">
        <f t="shared" si="1"/>
        <v>115850000000</v>
      </c>
      <c r="K25"/>
      <c r="L25" s="155">
        <f t="shared" si="0"/>
        <v>2.9106747455745988E-3</v>
      </c>
      <c r="M25"/>
      <c r="N25"/>
      <c r="O25"/>
      <c r="P25" s="73"/>
      <c r="Q25" s="72"/>
    </row>
    <row r="26" spans="1:17" ht="30" customHeight="1">
      <c r="A26" s="360" t="s">
        <v>206</v>
      </c>
      <c r="B26" s="360"/>
      <c r="C26"/>
      <c r="D26" s="36">
        <v>100000000000</v>
      </c>
      <c r="E26"/>
      <c r="F26" s="36">
        <v>0</v>
      </c>
      <c r="G26" s="36"/>
      <c r="H26" s="221">
        <v>0</v>
      </c>
      <c r="I26"/>
      <c r="J26" s="36">
        <f t="shared" si="1"/>
        <v>100000000000</v>
      </c>
      <c r="K26"/>
      <c r="L26" s="155">
        <f t="shared" si="0"/>
        <v>2.5124512262189027E-3</v>
      </c>
      <c r="M26"/>
      <c r="N26"/>
      <c r="O26"/>
      <c r="P26" s="73"/>
      <c r="Q26" s="72"/>
    </row>
    <row r="27" spans="1:17" ht="30" customHeight="1">
      <c r="A27" s="360" t="s">
        <v>209</v>
      </c>
      <c r="B27" s="360"/>
      <c r="C27"/>
      <c r="D27" s="36">
        <v>300000000000</v>
      </c>
      <c r="E27"/>
      <c r="F27" s="36">
        <v>0</v>
      </c>
      <c r="G27" s="36"/>
      <c r="H27" s="221">
        <v>0</v>
      </c>
      <c r="I27"/>
      <c r="J27" s="36">
        <f t="shared" si="1"/>
        <v>300000000000</v>
      </c>
      <c r="K27"/>
      <c r="L27" s="155">
        <f t="shared" si="0"/>
        <v>7.5373536786567082E-3</v>
      </c>
      <c r="M27"/>
      <c r="N27"/>
      <c r="O27"/>
      <c r="P27" s="73"/>
      <c r="Q27" s="72"/>
    </row>
    <row r="28" spans="1:17" ht="30" customHeight="1">
      <c r="A28" s="360" t="s">
        <v>230</v>
      </c>
      <c r="B28" s="360"/>
      <c r="C28"/>
      <c r="D28" s="36">
        <v>140000000000</v>
      </c>
      <c r="E28"/>
      <c r="F28" s="36">
        <v>0</v>
      </c>
      <c r="G28" s="36"/>
      <c r="H28" s="221">
        <v>0</v>
      </c>
      <c r="I28"/>
      <c r="J28" s="36">
        <f t="shared" si="1"/>
        <v>140000000000</v>
      </c>
      <c r="K28"/>
      <c r="L28" s="155">
        <f t="shared" si="0"/>
        <v>3.5174317167064638E-3</v>
      </c>
      <c r="M28"/>
      <c r="N28"/>
      <c r="O28"/>
      <c r="P28" s="73"/>
      <c r="Q28" s="72"/>
    </row>
    <row r="29" spans="1:17" ht="30" customHeight="1">
      <c r="A29" s="360" t="s">
        <v>232</v>
      </c>
      <c r="B29" s="360"/>
      <c r="C29"/>
      <c r="D29" s="36">
        <v>160000000000</v>
      </c>
      <c r="E29"/>
      <c r="F29" s="36">
        <v>0</v>
      </c>
      <c r="G29" s="36"/>
      <c r="H29" s="221">
        <v>0</v>
      </c>
      <c r="I29"/>
      <c r="J29" s="36">
        <f t="shared" si="1"/>
        <v>160000000000</v>
      </c>
      <c r="K29"/>
      <c r="L29" s="155">
        <f t="shared" si="0"/>
        <v>4.0199219619502444E-3</v>
      </c>
      <c r="M29"/>
      <c r="N29"/>
      <c r="O29"/>
      <c r="P29" s="73"/>
      <c r="Q29" s="72"/>
    </row>
    <row r="30" spans="1:17" ht="30" customHeight="1">
      <c r="A30" s="360" t="s">
        <v>234</v>
      </c>
      <c r="B30" s="360"/>
      <c r="C30"/>
      <c r="D30" s="36">
        <v>12482694</v>
      </c>
      <c r="E30"/>
      <c r="F30" s="36">
        <v>740563790821</v>
      </c>
      <c r="G30" s="36"/>
      <c r="H30" s="221">
        <v>-707493630000</v>
      </c>
      <c r="I30"/>
      <c r="J30" s="36">
        <f t="shared" si="1"/>
        <v>33082643515</v>
      </c>
      <c r="K30"/>
      <c r="L30" s="155">
        <f t="shared" si="0"/>
        <v>8.3118528265824579E-4</v>
      </c>
      <c r="M30"/>
      <c r="N30"/>
      <c r="O30"/>
      <c r="P30" s="73"/>
      <c r="Q30" s="72"/>
    </row>
    <row r="31" spans="1:17" ht="30" customHeight="1">
      <c r="A31" s="360" t="s">
        <v>236</v>
      </c>
      <c r="B31" s="360"/>
      <c r="C31"/>
      <c r="D31" s="36">
        <v>200000000000</v>
      </c>
      <c r="E31"/>
      <c r="F31" s="36">
        <v>0</v>
      </c>
      <c r="G31" s="36"/>
      <c r="H31" s="221">
        <v>0</v>
      </c>
      <c r="I31"/>
      <c r="J31" s="36">
        <f t="shared" si="1"/>
        <v>200000000000</v>
      </c>
      <c r="K31"/>
      <c r="L31" s="155">
        <f t="shared" si="0"/>
        <v>5.0249024524378055E-3</v>
      </c>
      <c r="M31"/>
      <c r="N31"/>
      <c r="O31"/>
      <c r="P31" s="73"/>
      <c r="Q31" s="72"/>
    </row>
    <row r="32" spans="1:17" ht="30" customHeight="1">
      <c r="A32" s="360" t="s">
        <v>265</v>
      </c>
      <c r="B32" s="360"/>
      <c r="C32"/>
      <c r="D32" s="36">
        <v>100000000000</v>
      </c>
      <c r="E32"/>
      <c r="F32" s="36">
        <v>0</v>
      </c>
      <c r="G32" s="36"/>
      <c r="H32" s="221">
        <v>0</v>
      </c>
      <c r="I32"/>
      <c r="J32" s="36">
        <f t="shared" si="1"/>
        <v>100000000000</v>
      </c>
      <c r="K32"/>
      <c r="L32" s="155">
        <f t="shared" si="0"/>
        <v>2.5124512262189027E-3</v>
      </c>
      <c r="M32"/>
      <c r="N32"/>
      <c r="O32"/>
      <c r="P32" s="73"/>
      <c r="Q32" s="72"/>
    </row>
    <row r="33" spans="1:17" ht="30" customHeight="1">
      <c r="A33" s="360" t="s">
        <v>266</v>
      </c>
      <c r="B33" s="360"/>
      <c r="C33"/>
      <c r="D33" s="36">
        <v>130000000000</v>
      </c>
      <c r="E33"/>
      <c r="F33" s="36">
        <v>0</v>
      </c>
      <c r="G33" s="36"/>
      <c r="H33" s="221">
        <v>-130000000000</v>
      </c>
      <c r="I33"/>
      <c r="J33" s="36">
        <f t="shared" si="1"/>
        <v>0</v>
      </c>
      <c r="K33"/>
      <c r="L33" s="155">
        <f t="shared" si="0"/>
        <v>0</v>
      </c>
      <c r="M33"/>
      <c r="N33"/>
      <c r="O33"/>
      <c r="P33" s="73"/>
      <c r="Q33" s="72"/>
    </row>
    <row r="34" spans="1:17" ht="30" customHeight="1">
      <c r="A34" s="360" t="s">
        <v>269</v>
      </c>
      <c r="B34" s="360"/>
      <c r="C34"/>
      <c r="D34" s="36">
        <v>200000000000</v>
      </c>
      <c r="E34"/>
      <c r="F34" s="36">
        <v>0</v>
      </c>
      <c r="G34" s="36"/>
      <c r="H34" s="221">
        <v>0</v>
      </c>
      <c r="I34"/>
      <c r="J34" s="36">
        <f t="shared" si="1"/>
        <v>200000000000</v>
      </c>
      <c r="K34"/>
      <c r="L34" s="155">
        <f t="shared" si="0"/>
        <v>5.0249024524378055E-3</v>
      </c>
      <c r="M34"/>
      <c r="N34"/>
      <c r="O34"/>
      <c r="P34" s="73"/>
      <c r="Q34" s="72"/>
    </row>
    <row r="35" spans="1:17" ht="30" customHeight="1">
      <c r="A35" s="360" t="s">
        <v>272</v>
      </c>
      <c r="B35" s="360"/>
      <c r="C35"/>
      <c r="D35" s="36">
        <v>80000000000</v>
      </c>
      <c r="E35"/>
      <c r="F35" s="36">
        <v>0</v>
      </c>
      <c r="G35" s="36"/>
      <c r="H35" s="221">
        <v>0</v>
      </c>
      <c r="I35"/>
      <c r="J35" s="36">
        <f t="shared" si="1"/>
        <v>80000000000</v>
      </c>
      <c r="K35"/>
      <c r="L35" s="155">
        <f t="shared" si="0"/>
        <v>2.0099609809751222E-3</v>
      </c>
      <c r="M35"/>
      <c r="N35"/>
      <c r="O35"/>
      <c r="P35" s="73"/>
      <c r="Q35" s="72"/>
    </row>
    <row r="36" spans="1:17" ht="30" customHeight="1">
      <c r="A36" s="360" t="s">
        <v>281</v>
      </c>
      <c r="B36" s="360"/>
      <c r="C36"/>
      <c r="D36" s="36">
        <v>300000000000</v>
      </c>
      <c r="E36"/>
      <c r="F36" s="36">
        <v>0</v>
      </c>
      <c r="G36" s="36"/>
      <c r="H36" s="221">
        <v>-300000000000</v>
      </c>
      <c r="I36"/>
      <c r="J36" s="36">
        <f t="shared" si="1"/>
        <v>0</v>
      </c>
      <c r="K36"/>
      <c r="L36" s="155">
        <f t="shared" si="0"/>
        <v>0</v>
      </c>
      <c r="M36"/>
      <c r="N36"/>
      <c r="O36"/>
      <c r="P36" s="73"/>
      <c r="Q36" s="72"/>
    </row>
    <row r="37" spans="1:17" ht="30" customHeight="1">
      <c r="A37" s="360" t="s">
        <v>282</v>
      </c>
      <c r="B37" s="360"/>
      <c r="C37"/>
      <c r="D37" s="36">
        <v>260000000000</v>
      </c>
      <c r="E37"/>
      <c r="F37" s="36">
        <v>0</v>
      </c>
      <c r="G37" s="36"/>
      <c r="H37" s="221">
        <v>-260000000000</v>
      </c>
      <c r="I37"/>
      <c r="J37" s="36">
        <f t="shared" si="1"/>
        <v>0</v>
      </c>
      <c r="K37"/>
      <c r="L37" s="155">
        <f t="shared" si="0"/>
        <v>0</v>
      </c>
      <c r="M37"/>
      <c r="N37"/>
      <c r="O37"/>
      <c r="P37" s="73"/>
      <c r="Q37" s="72"/>
    </row>
    <row r="38" spans="1:17" ht="30" customHeight="1">
      <c r="A38" s="360" t="s">
        <v>283</v>
      </c>
      <c r="B38" s="360"/>
      <c r="C38"/>
      <c r="D38" s="36">
        <v>300000000000</v>
      </c>
      <c r="E38"/>
      <c r="F38" s="36">
        <v>0</v>
      </c>
      <c r="G38" s="36"/>
      <c r="H38" s="221">
        <v>-240000000000</v>
      </c>
      <c r="I38"/>
      <c r="J38" s="36">
        <f t="shared" si="1"/>
        <v>60000000000</v>
      </c>
      <c r="K38"/>
      <c r="L38" s="155">
        <f t="shared" si="0"/>
        <v>1.5074707357313416E-3</v>
      </c>
      <c r="M38"/>
      <c r="N38"/>
      <c r="O38"/>
      <c r="P38" s="73"/>
      <c r="Q38" s="72"/>
    </row>
    <row r="39" spans="1:17" ht="30" customHeight="1">
      <c r="A39" s="360" t="s">
        <v>285</v>
      </c>
      <c r="B39" s="360"/>
      <c r="C39"/>
      <c r="D39" s="36">
        <v>400000000000</v>
      </c>
      <c r="E39"/>
      <c r="F39" s="36">
        <v>0</v>
      </c>
      <c r="G39" s="36"/>
      <c r="H39" s="221">
        <v>0</v>
      </c>
      <c r="I39"/>
      <c r="J39" s="36">
        <f t="shared" si="1"/>
        <v>400000000000</v>
      </c>
      <c r="K39"/>
      <c r="L39" s="155">
        <f t="shared" ref="L39:L70" si="2">J39/39801767674708</f>
        <v>1.0049804904875611E-2</v>
      </c>
      <c r="M39"/>
      <c r="N39"/>
      <c r="O39"/>
      <c r="P39" s="73"/>
      <c r="Q39" s="72"/>
    </row>
    <row r="40" spans="1:17" ht="30" customHeight="1">
      <c r="A40" s="360" t="s">
        <v>297</v>
      </c>
      <c r="B40" s="360"/>
      <c r="C40"/>
      <c r="D40" s="36">
        <v>310000000000</v>
      </c>
      <c r="E40"/>
      <c r="F40" s="36">
        <v>0</v>
      </c>
      <c r="G40" s="36"/>
      <c r="H40" s="221">
        <v>0</v>
      </c>
      <c r="I40"/>
      <c r="J40" s="36">
        <f t="shared" si="1"/>
        <v>310000000000</v>
      </c>
      <c r="K40"/>
      <c r="L40" s="155">
        <f t="shared" si="2"/>
        <v>7.7885988012785989E-3</v>
      </c>
      <c r="M40"/>
      <c r="N40"/>
      <c r="O40"/>
      <c r="P40" s="73"/>
      <c r="Q40" s="72"/>
    </row>
    <row r="41" spans="1:17" ht="30" customHeight="1">
      <c r="A41" s="360" t="s">
        <v>298</v>
      </c>
      <c r="B41" s="360"/>
      <c r="C41"/>
      <c r="D41" s="36">
        <v>400000000000</v>
      </c>
      <c r="E41"/>
      <c r="F41" s="36">
        <v>0</v>
      </c>
      <c r="G41" s="36"/>
      <c r="H41" s="221">
        <v>0</v>
      </c>
      <c r="I41"/>
      <c r="J41" s="36">
        <f t="shared" si="1"/>
        <v>400000000000</v>
      </c>
      <c r="K41"/>
      <c r="L41" s="155">
        <f t="shared" si="2"/>
        <v>1.0049804904875611E-2</v>
      </c>
      <c r="M41"/>
      <c r="N41"/>
      <c r="O41"/>
      <c r="P41" s="73"/>
      <c r="Q41" s="72"/>
    </row>
    <row r="42" spans="1:17" ht="30" customHeight="1">
      <c r="A42" s="360" t="s">
        <v>299</v>
      </c>
      <c r="B42" s="360"/>
      <c r="C42"/>
      <c r="D42" s="36">
        <v>9554586601</v>
      </c>
      <c r="E42"/>
      <c r="F42" s="36">
        <v>1388536027050</v>
      </c>
      <c r="G42" s="36"/>
      <c r="H42" s="221">
        <v>-1385584011750</v>
      </c>
      <c r="I42"/>
      <c r="J42" s="36">
        <f t="shared" si="1"/>
        <v>12506601901</v>
      </c>
      <c r="K42"/>
      <c r="L42" s="155">
        <f t="shared" si="2"/>
        <v>3.1422227281999111E-4</v>
      </c>
      <c r="M42"/>
      <c r="N42"/>
      <c r="O42"/>
      <c r="P42" s="73"/>
      <c r="Q42" s="72"/>
    </row>
    <row r="43" spans="1:17" ht="30" customHeight="1">
      <c r="A43" s="360" t="s">
        <v>300</v>
      </c>
      <c r="B43" s="360"/>
      <c r="C43"/>
      <c r="D43" s="36">
        <v>500000000000</v>
      </c>
      <c r="E43"/>
      <c r="F43" s="36">
        <v>0</v>
      </c>
      <c r="G43" s="36"/>
      <c r="H43" s="221">
        <v>0</v>
      </c>
      <c r="I43"/>
      <c r="J43" s="36">
        <f t="shared" si="1"/>
        <v>500000000000</v>
      </c>
      <c r="K43"/>
      <c r="L43" s="155">
        <f t="shared" si="2"/>
        <v>1.2562256131094515E-2</v>
      </c>
      <c r="M43"/>
      <c r="N43"/>
      <c r="O43"/>
      <c r="P43" s="73"/>
      <c r="Q43" s="72"/>
    </row>
    <row r="44" spans="1:17" ht="30" customHeight="1">
      <c r="A44" s="360" t="s">
        <v>301</v>
      </c>
      <c r="B44" s="360"/>
      <c r="C44"/>
      <c r="D44" s="36">
        <v>1000000000000</v>
      </c>
      <c r="E44"/>
      <c r="F44" s="36">
        <v>0</v>
      </c>
      <c r="G44" s="36"/>
      <c r="H44" s="221">
        <v>0</v>
      </c>
      <c r="I44"/>
      <c r="J44" s="36">
        <f t="shared" si="1"/>
        <v>1000000000000</v>
      </c>
      <c r="K44"/>
      <c r="L44" s="155">
        <f t="shared" si="2"/>
        <v>2.5124512262189029E-2</v>
      </c>
      <c r="M44"/>
      <c r="N44"/>
      <c r="O44"/>
      <c r="P44" s="73"/>
      <c r="Q44" s="72"/>
    </row>
    <row r="45" spans="1:17" ht="30" customHeight="1">
      <c r="A45" s="360" t="s">
        <v>302</v>
      </c>
      <c r="B45" s="360"/>
      <c r="C45"/>
      <c r="D45" s="36">
        <v>580000000000</v>
      </c>
      <c r="E45"/>
      <c r="F45" s="36">
        <v>0</v>
      </c>
      <c r="G45" s="36"/>
      <c r="H45" s="221">
        <v>0</v>
      </c>
      <c r="I45"/>
      <c r="J45" s="36">
        <f t="shared" si="1"/>
        <v>580000000000</v>
      </c>
      <c r="K45"/>
      <c r="L45" s="155">
        <f t="shared" si="2"/>
        <v>1.4572217112069637E-2</v>
      </c>
      <c r="M45"/>
      <c r="N45"/>
      <c r="O45"/>
      <c r="P45" s="73"/>
      <c r="Q45" s="72"/>
    </row>
    <row r="46" spans="1:17" ht="30" customHeight="1">
      <c r="A46" s="360" t="s">
        <v>303</v>
      </c>
      <c r="B46" s="360"/>
      <c r="C46"/>
      <c r="D46" s="36">
        <v>26300000000</v>
      </c>
      <c r="E46"/>
      <c r="F46" s="36">
        <v>0</v>
      </c>
      <c r="G46" s="36"/>
      <c r="H46" s="221">
        <v>0</v>
      </c>
      <c r="I46"/>
      <c r="J46" s="36">
        <f t="shared" ref="J46:J96" si="3">D46+F46+H46</f>
        <v>26300000000</v>
      </c>
      <c r="K46"/>
      <c r="L46" s="155">
        <f t="shared" si="2"/>
        <v>6.6077467249557142E-4</v>
      </c>
      <c r="M46"/>
      <c r="N46"/>
      <c r="O46"/>
      <c r="P46" s="73"/>
      <c r="Q46" s="72"/>
    </row>
    <row r="47" spans="1:17" ht="30" customHeight="1">
      <c r="A47" s="360" t="s">
        <v>304</v>
      </c>
      <c r="B47" s="360"/>
      <c r="C47"/>
      <c r="D47" s="36">
        <v>500000000000</v>
      </c>
      <c r="E47"/>
      <c r="F47" s="36">
        <v>0</v>
      </c>
      <c r="G47" s="36"/>
      <c r="H47" s="221">
        <v>0</v>
      </c>
      <c r="I47"/>
      <c r="J47" s="36">
        <f t="shared" si="3"/>
        <v>500000000000</v>
      </c>
      <c r="K47"/>
      <c r="L47" s="155">
        <f t="shared" si="2"/>
        <v>1.2562256131094515E-2</v>
      </c>
      <c r="M47"/>
      <c r="N47"/>
      <c r="O47"/>
      <c r="P47" s="73"/>
      <c r="Q47" s="72"/>
    </row>
    <row r="48" spans="1:17" ht="30" customHeight="1">
      <c r="A48" s="360" t="s">
        <v>305</v>
      </c>
      <c r="B48" s="360"/>
      <c r="C48"/>
      <c r="D48" s="36">
        <v>500000000000</v>
      </c>
      <c r="E48"/>
      <c r="F48" s="36">
        <v>0</v>
      </c>
      <c r="G48" s="36"/>
      <c r="H48" s="221">
        <v>-500000000000</v>
      </c>
      <c r="I48"/>
      <c r="J48" s="36">
        <f t="shared" si="3"/>
        <v>0</v>
      </c>
      <c r="K48"/>
      <c r="L48" s="155">
        <f t="shared" si="2"/>
        <v>0</v>
      </c>
      <c r="M48"/>
      <c r="N48"/>
      <c r="O48"/>
      <c r="P48" s="73"/>
      <c r="Q48" s="72"/>
    </row>
    <row r="49" spans="1:17" ht="30" customHeight="1">
      <c r="A49" s="360" t="s">
        <v>306</v>
      </c>
      <c r="B49" s="360"/>
      <c r="C49"/>
      <c r="D49" s="36">
        <v>280000000000</v>
      </c>
      <c r="E49"/>
      <c r="F49" s="36">
        <v>0</v>
      </c>
      <c r="G49" s="36"/>
      <c r="H49" s="221">
        <v>0</v>
      </c>
      <c r="I49"/>
      <c r="J49" s="36">
        <f t="shared" si="3"/>
        <v>280000000000</v>
      </c>
      <c r="K49"/>
      <c r="L49" s="155">
        <f t="shared" si="2"/>
        <v>7.0348634334129276E-3</v>
      </c>
      <c r="M49"/>
      <c r="N49"/>
      <c r="O49"/>
      <c r="P49" s="73"/>
      <c r="Q49" s="72"/>
    </row>
    <row r="50" spans="1:17" ht="30" customHeight="1">
      <c r="A50" s="360" t="s">
        <v>308</v>
      </c>
      <c r="B50" s="360"/>
      <c r="C50"/>
      <c r="D50" s="36">
        <v>308000000000</v>
      </c>
      <c r="E50"/>
      <c r="F50" s="36">
        <v>0</v>
      </c>
      <c r="G50" s="36"/>
      <c r="H50" s="221">
        <v>0</v>
      </c>
      <c r="I50"/>
      <c r="J50" s="36">
        <f t="shared" si="3"/>
        <v>308000000000</v>
      </c>
      <c r="K50"/>
      <c r="L50" s="155">
        <f t="shared" si="2"/>
        <v>7.7383497767542202E-3</v>
      </c>
      <c r="M50"/>
      <c r="N50"/>
      <c r="O50"/>
      <c r="P50" s="73"/>
      <c r="Q50" s="72"/>
    </row>
    <row r="51" spans="1:17" ht="30" customHeight="1">
      <c r="A51" s="360" t="s">
        <v>309</v>
      </c>
      <c r="B51" s="360"/>
      <c r="C51"/>
      <c r="D51" s="36">
        <v>200000000000</v>
      </c>
      <c r="E51"/>
      <c r="F51" s="36">
        <v>0</v>
      </c>
      <c r="G51" s="36"/>
      <c r="H51" s="221">
        <v>0</v>
      </c>
      <c r="I51"/>
      <c r="J51" s="36">
        <f t="shared" si="3"/>
        <v>200000000000</v>
      </c>
      <c r="K51"/>
      <c r="L51" s="155">
        <f t="shared" si="2"/>
        <v>5.0249024524378055E-3</v>
      </c>
      <c r="M51"/>
      <c r="N51"/>
      <c r="O51"/>
      <c r="P51" s="73"/>
      <c r="Q51" s="72"/>
    </row>
    <row r="52" spans="1:17" ht="30" customHeight="1">
      <c r="A52" s="360" t="s">
        <v>310</v>
      </c>
      <c r="B52" s="360"/>
      <c r="C52"/>
      <c r="D52" s="36">
        <v>700000000000</v>
      </c>
      <c r="E52"/>
      <c r="F52" s="36">
        <v>0</v>
      </c>
      <c r="G52" s="36"/>
      <c r="H52" s="221">
        <v>-250000000000</v>
      </c>
      <c r="I52"/>
      <c r="J52" s="36">
        <f t="shared" si="3"/>
        <v>450000000000</v>
      </c>
      <c r="K52"/>
      <c r="L52" s="155">
        <f t="shared" si="2"/>
        <v>1.1306030517985063E-2</v>
      </c>
      <c r="M52"/>
      <c r="N52"/>
      <c r="O52"/>
      <c r="P52" s="73"/>
      <c r="Q52" s="72"/>
    </row>
    <row r="53" spans="1:17" ht="30" customHeight="1">
      <c r="A53" s="360" t="s">
        <v>316</v>
      </c>
      <c r="B53" s="360"/>
      <c r="C53"/>
      <c r="D53" s="36">
        <v>150000000000</v>
      </c>
      <c r="E53"/>
      <c r="F53" s="36">
        <v>0</v>
      </c>
      <c r="G53" s="36"/>
      <c r="H53" s="221">
        <v>-150000000000</v>
      </c>
      <c r="I53"/>
      <c r="J53" s="36">
        <f t="shared" si="3"/>
        <v>0</v>
      </c>
      <c r="K53"/>
      <c r="L53" s="155">
        <f t="shared" si="2"/>
        <v>0</v>
      </c>
      <c r="M53"/>
      <c r="N53"/>
      <c r="O53"/>
      <c r="P53" s="73"/>
      <c r="Q53" s="72"/>
    </row>
    <row r="54" spans="1:17" ht="30" customHeight="1">
      <c r="A54" s="360" t="s">
        <v>317</v>
      </c>
      <c r="B54" s="360"/>
      <c r="C54"/>
      <c r="D54" s="36">
        <v>200000000000</v>
      </c>
      <c r="E54"/>
      <c r="F54" s="36">
        <v>0</v>
      </c>
      <c r="G54" s="36"/>
      <c r="H54" s="221">
        <v>0</v>
      </c>
      <c r="I54"/>
      <c r="J54" s="36">
        <f t="shared" si="3"/>
        <v>200000000000</v>
      </c>
      <c r="K54"/>
      <c r="L54" s="155">
        <f t="shared" si="2"/>
        <v>5.0249024524378055E-3</v>
      </c>
      <c r="M54"/>
      <c r="N54"/>
      <c r="O54"/>
      <c r="P54" s="73"/>
      <c r="Q54" s="72"/>
    </row>
    <row r="55" spans="1:17" ht="30" customHeight="1">
      <c r="A55" s="360" t="s">
        <v>318</v>
      </c>
      <c r="B55" s="360"/>
      <c r="C55"/>
      <c r="D55" s="36">
        <v>190000000000</v>
      </c>
      <c r="E55"/>
      <c r="F55" s="36">
        <v>0</v>
      </c>
      <c r="G55" s="36"/>
      <c r="H55" s="221">
        <v>0</v>
      </c>
      <c r="I55"/>
      <c r="J55" s="36">
        <f t="shared" si="3"/>
        <v>190000000000</v>
      </c>
      <c r="K55"/>
      <c r="L55" s="155">
        <f t="shared" si="2"/>
        <v>4.7736573298159156E-3</v>
      </c>
      <c r="M55"/>
      <c r="N55"/>
      <c r="O55"/>
      <c r="P55" s="73"/>
      <c r="Q55" s="72"/>
    </row>
    <row r="56" spans="1:17" ht="30" customHeight="1">
      <c r="A56" s="360" t="s">
        <v>319</v>
      </c>
      <c r="B56" s="360"/>
      <c r="C56"/>
      <c r="D56" s="36">
        <v>200000000000</v>
      </c>
      <c r="E56"/>
      <c r="F56" s="36">
        <v>0</v>
      </c>
      <c r="G56" s="36"/>
      <c r="H56" s="221">
        <v>0</v>
      </c>
      <c r="I56"/>
      <c r="J56" s="36">
        <f t="shared" si="3"/>
        <v>200000000000</v>
      </c>
      <c r="K56"/>
      <c r="L56" s="155">
        <f t="shared" si="2"/>
        <v>5.0249024524378055E-3</v>
      </c>
      <c r="M56"/>
      <c r="N56"/>
      <c r="O56"/>
      <c r="P56" s="73"/>
      <c r="Q56" s="72"/>
    </row>
    <row r="57" spans="1:17" ht="30" customHeight="1">
      <c r="A57" s="360" t="s">
        <v>320</v>
      </c>
      <c r="B57" s="360"/>
      <c r="C57"/>
      <c r="D57" s="36">
        <v>38000000000</v>
      </c>
      <c r="E57"/>
      <c r="F57" s="36">
        <v>0</v>
      </c>
      <c r="G57" s="36"/>
      <c r="H57" s="221">
        <v>0</v>
      </c>
      <c r="I57"/>
      <c r="J57" s="36">
        <f t="shared" si="3"/>
        <v>38000000000</v>
      </c>
      <c r="K57"/>
      <c r="L57" s="155">
        <f t="shared" si="2"/>
        <v>9.5473146596318308E-4</v>
      </c>
      <c r="M57"/>
      <c r="N57"/>
      <c r="O57"/>
      <c r="P57" s="73"/>
      <c r="Q57" s="72"/>
    </row>
    <row r="58" spans="1:17" ht="30" customHeight="1">
      <c r="A58" s="360" t="s">
        <v>321</v>
      </c>
      <c r="B58" s="360"/>
      <c r="C58"/>
      <c r="D58" s="36">
        <v>380000000000</v>
      </c>
      <c r="E58"/>
      <c r="F58" s="36">
        <v>0</v>
      </c>
      <c r="G58" s="36"/>
      <c r="H58" s="221">
        <v>-150000000000</v>
      </c>
      <c r="I58"/>
      <c r="J58" s="36">
        <f t="shared" si="3"/>
        <v>230000000000</v>
      </c>
      <c r="K58"/>
      <c r="L58" s="155">
        <f t="shared" si="2"/>
        <v>5.7786378203034767E-3</v>
      </c>
      <c r="M58"/>
      <c r="N58"/>
      <c r="O58"/>
      <c r="P58" s="73"/>
      <c r="Q58" s="72"/>
    </row>
    <row r="59" spans="1:17" ht="30" customHeight="1">
      <c r="A59" s="360" t="s">
        <v>322</v>
      </c>
      <c r="B59" s="360"/>
      <c r="C59"/>
      <c r="D59" s="36">
        <v>120000000000</v>
      </c>
      <c r="E59"/>
      <c r="F59" s="36">
        <v>0</v>
      </c>
      <c r="G59" s="36"/>
      <c r="H59" s="221">
        <v>0</v>
      </c>
      <c r="I59"/>
      <c r="J59" s="36">
        <f t="shared" si="3"/>
        <v>120000000000</v>
      </c>
      <c r="K59"/>
      <c r="L59" s="155">
        <f t="shared" si="2"/>
        <v>3.0149414714626833E-3</v>
      </c>
      <c r="M59"/>
      <c r="N59"/>
      <c r="O59"/>
      <c r="P59" s="73"/>
      <c r="Q59" s="72"/>
    </row>
    <row r="60" spans="1:17" ht="30" customHeight="1">
      <c r="A60" s="360" t="s">
        <v>323</v>
      </c>
      <c r="B60" s="360"/>
      <c r="C60"/>
      <c r="D60" s="36">
        <v>500000000000</v>
      </c>
      <c r="E60"/>
      <c r="F60" s="36">
        <v>0</v>
      </c>
      <c r="G60" s="36"/>
      <c r="H60" s="221">
        <v>0</v>
      </c>
      <c r="I60"/>
      <c r="J60" s="36">
        <f t="shared" si="3"/>
        <v>500000000000</v>
      </c>
      <c r="K60"/>
      <c r="L60" s="155">
        <f t="shared" si="2"/>
        <v>1.2562256131094515E-2</v>
      </c>
      <c r="M60"/>
      <c r="N60"/>
      <c r="O60"/>
      <c r="P60" s="73"/>
      <c r="Q60" s="72"/>
    </row>
    <row r="61" spans="1:17" ht="30" customHeight="1">
      <c r="A61" s="360" t="s">
        <v>324</v>
      </c>
      <c r="B61" s="360"/>
      <c r="C61"/>
      <c r="D61" s="36">
        <v>870000000000</v>
      </c>
      <c r="E61"/>
      <c r="F61" s="36">
        <v>0</v>
      </c>
      <c r="G61" s="36"/>
      <c r="H61" s="221">
        <v>0</v>
      </c>
      <c r="I61"/>
      <c r="J61" s="36">
        <f t="shared" si="3"/>
        <v>870000000000</v>
      </c>
      <c r="K61"/>
      <c r="L61" s="155">
        <f t="shared" si="2"/>
        <v>2.1858325668104455E-2</v>
      </c>
      <c r="M61"/>
      <c r="N61"/>
      <c r="O61"/>
      <c r="P61" s="73"/>
      <c r="Q61" s="72"/>
    </row>
    <row r="62" spans="1:17" ht="30" customHeight="1">
      <c r="A62" s="360" t="s">
        <v>325</v>
      </c>
      <c r="B62" s="360"/>
      <c r="C62"/>
      <c r="D62" s="36">
        <v>500000000000</v>
      </c>
      <c r="E62"/>
      <c r="F62" s="36">
        <v>0</v>
      </c>
      <c r="G62" s="36"/>
      <c r="H62" s="221">
        <v>0</v>
      </c>
      <c r="I62"/>
      <c r="J62" s="36">
        <f t="shared" si="3"/>
        <v>500000000000</v>
      </c>
      <c r="K62"/>
      <c r="L62" s="155">
        <f t="shared" si="2"/>
        <v>1.2562256131094515E-2</v>
      </c>
      <c r="M62"/>
      <c r="N62"/>
      <c r="O62"/>
      <c r="P62" s="73"/>
      <c r="Q62" s="72"/>
    </row>
    <row r="63" spans="1:17" ht="30" customHeight="1">
      <c r="A63" s="360" t="s">
        <v>326</v>
      </c>
      <c r="B63" s="360"/>
      <c r="C63"/>
      <c r="D63" s="36">
        <v>23600000000</v>
      </c>
      <c r="E63"/>
      <c r="F63" s="36">
        <v>0</v>
      </c>
      <c r="G63" s="36"/>
      <c r="H63" s="221">
        <v>0</v>
      </c>
      <c r="I63"/>
      <c r="J63" s="36">
        <f t="shared" si="3"/>
        <v>23600000000</v>
      </c>
      <c r="K63"/>
      <c r="L63" s="155">
        <f t="shared" si="2"/>
        <v>5.9293848938766103E-4</v>
      </c>
      <c r="M63"/>
      <c r="N63"/>
      <c r="O63"/>
      <c r="P63" s="73"/>
      <c r="Q63" s="72"/>
    </row>
    <row r="64" spans="1:17" ht="30" customHeight="1">
      <c r="A64" s="360" t="s">
        <v>327</v>
      </c>
      <c r="B64" s="360"/>
      <c r="C64"/>
      <c r="D64" s="36">
        <v>400000000000</v>
      </c>
      <c r="E64"/>
      <c r="F64" s="36">
        <v>0</v>
      </c>
      <c r="G64" s="36"/>
      <c r="H64" s="221">
        <v>0</v>
      </c>
      <c r="I64"/>
      <c r="J64" s="36">
        <f t="shared" si="3"/>
        <v>400000000000</v>
      </c>
      <c r="K64"/>
      <c r="L64" s="155">
        <f t="shared" si="2"/>
        <v>1.0049804904875611E-2</v>
      </c>
      <c r="M64"/>
      <c r="N64"/>
      <c r="O64"/>
      <c r="P64" s="73"/>
      <c r="Q64" s="72"/>
    </row>
    <row r="65" spans="1:17" ht="30" customHeight="1">
      <c r="A65" s="360" t="s">
        <v>328</v>
      </c>
      <c r="B65" s="360"/>
      <c r="C65"/>
      <c r="D65" s="36">
        <v>290000000000</v>
      </c>
      <c r="E65"/>
      <c r="F65" s="36">
        <v>0</v>
      </c>
      <c r="G65" s="36"/>
      <c r="H65" s="221">
        <v>0</v>
      </c>
      <c r="I65"/>
      <c r="J65" s="36">
        <f t="shared" si="3"/>
        <v>290000000000</v>
      </c>
      <c r="K65"/>
      <c r="L65" s="155">
        <f t="shared" si="2"/>
        <v>7.2861085560348184E-3</v>
      </c>
      <c r="M65"/>
      <c r="N65"/>
      <c r="O65"/>
      <c r="P65" s="73"/>
      <c r="Q65" s="72"/>
    </row>
    <row r="66" spans="1:17" ht="30" customHeight="1">
      <c r="A66" s="360" t="s">
        <v>329</v>
      </c>
      <c r="B66" s="360"/>
      <c r="C66"/>
      <c r="D66" s="36">
        <v>300000000000</v>
      </c>
      <c r="E66"/>
      <c r="F66" s="36">
        <v>0</v>
      </c>
      <c r="G66" s="36"/>
      <c r="H66" s="221">
        <v>0</v>
      </c>
      <c r="I66"/>
      <c r="J66" s="36">
        <f t="shared" si="3"/>
        <v>300000000000</v>
      </c>
      <c r="K66"/>
      <c r="L66" s="155">
        <f t="shared" si="2"/>
        <v>7.5373536786567082E-3</v>
      </c>
      <c r="M66"/>
      <c r="N66"/>
      <c r="O66"/>
      <c r="P66" s="73"/>
      <c r="Q66" s="72"/>
    </row>
    <row r="67" spans="1:17" ht="30" customHeight="1">
      <c r="A67" s="360" t="s">
        <v>330</v>
      </c>
      <c r="B67" s="360"/>
      <c r="C67"/>
      <c r="D67" s="36">
        <v>100000000000</v>
      </c>
      <c r="E67"/>
      <c r="F67" s="36">
        <v>0</v>
      </c>
      <c r="G67" s="36"/>
      <c r="H67" s="221">
        <v>0</v>
      </c>
      <c r="I67"/>
      <c r="J67" s="36">
        <f t="shared" si="3"/>
        <v>100000000000</v>
      </c>
      <c r="K67"/>
      <c r="L67" s="155">
        <f t="shared" si="2"/>
        <v>2.5124512262189027E-3</v>
      </c>
      <c r="M67"/>
      <c r="N67"/>
      <c r="O67"/>
      <c r="P67" s="73"/>
      <c r="Q67" s="72"/>
    </row>
    <row r="68" spans="1:17" ht="30" customHeight="1">
      <c r="A68" s="360" t="s">
        <v>331</v>
      </c>
      <c r="B68" s="360"/>
      <c r="C68"/>
      <c r="D68" s="36">
        <v>200000000000</v>
      </c>
      <c r="E68"/>
      <c r="F68" s="36">
        <v>0</v>
      </c>
      <c r="G68" s="36"/>
      <c r="H68" s="221">
        <v>0</v>
      </c>
      <c r="I68"/>
      <c r="J68" s="36">
        <f t="shared" si="3"/>
        <v>200000000000</v>
      </c>
      <c r="K68"/>
      <c r="L68" s="155">
        <f t="shared" si="2"/>
        <v>5.0249024524378055E-3</v>
      </c>
      <c r="M68"/>
      <c r="N68"/>
      <c r="O68"/>
      <c r="P68" s="73"/>
      <c r="Q68" s="72"/>
    </row>
    <row r="69" spans="1:17" ht="30" customHeight="1">
      <c r="A69" s="360" t="s">
        <v>332</v>
      </c>
      <c r="B69" s="360"/>
      <c r="C69"/>
      <c r="D69" s="36">
        <v>214000000000</v>
      </c>
      <c r="E69"/>
      <c r="F69" s="36">
        <v>0</v>
      </c>
      <c r="G69" s="36"/>
      <c r="H69" s="221">
        <v>0</v>
      </c>
      <c r="I69"/>
      <c r="J69" s="36">
        <f t="shared" si="3"/>
        <v>214000000000</v>
      </c>
      <c r="K69"/>
      <c r="L69" s="155">
        <f t="shared" si="2"/>
        <v>5.3766456241084518E-3</v>
      </c>
      <c r="M69"/>
      <c r="N69"/>
      <c r="O69"/>
      <c r="P69" s="73"/>
      <c r="Q69" s="72"/>
    </row>
    <row r="70" spans="1:17" ht="30" customHeight="1">
      <c r="A70" s="360" t="s">
        <v>333</v>
      </c>
      <c r="B70" s="360"/>
      <c r="C70"/>
      <c r="D70" s="36">
        <v>200000000000</v>
      </c>
      <c r="E70"/>
      <c r="F70" s="36">
        <v>0</v>
      </c>
      <c r="G70" s="36"/>
      <c r="H70" s="221">
        <v>0</v>
      </c>
      <c r="I70"/>
      <c r="J70" s="36">
        <f t="shared" si="3"/>
        <v>200000000000</v>
      </c>
      <c r="K70"/>
      <c r="L70" s="155">
        <f t="shared" si="2"/>
        <v>5.0249024524378055E-3</v>
      </c>
      <c r="M70"/>
      <c r="N70"/>
      <c r="O70"/>
      <c r="P70" s="73"/>
      <c r="Q70" s="72"/>
    </row>
    <row r="71" spans="1:17" ht="30" customHeight="1">
      <c r="A71" s="360" t="s">
        <v>334</v>
      </c>
      <c r="B71" s="360"/>
      <c r="C71"/>
      <c r="D71" s="36">
        <v>420000000000</v>
      </c>
      <c r="E71"/>
      <c r="F71" s="36">
        <v>0</v>
      </c>
      <c r="G71" s="36"/>
      <c r="H71" s="221">
        <v>0</v>
      </c>
      <c r="I71"/>
      <c r="J71" s="36">
        <f t="shared" si="3"/>
        <v>420000000000</v>
      </c>
      <c r="K71"/>
      <c r="L71" s="155">
        <f t="shared" ref="L71:L96" si="4">J71/39801767674708</f>
        <v>1.0552295150119392E-2</v>
      </c>
      <c r="M71"/>
      <c r="N71"/>
      <c r="O71"/>
      <c r="P71" s="73"/>
      <c r="Q71" s="72"/>
    </row>
    <row r="72" spans="1:17" ht="30" customHeight="1">
      <c r="A72" s="360" t="s">
        <v>335</v>
      </c>
      <c r="B72" s="360"/>
      <c r="C72"/>
      <c r="D72" s="36">
        <v>700000000000</v>
      </c>
      <c r="E72"/>
      <c r="F72" s="36">
        <v>0</v>
      </c>
      <c r="G72" s="36"/>
      <c r="H72" s="221">
        <v>0</v>
      </c>
      <c r="I72"/>
      <c r="J72" s="36">
        <f t="shared" si="3"/>
        <v>700000000000</v>
      </c>
      <c r="K72"/>
      <c r="L72" s="155">
        <f t="shared" si="4"/>
        <v>1.7587158583532318E-2</v>
      </c>
      <c r="M72"/>
      <c r="N72"/>
      <c r="O72"/>
      <c r="P72" s="73"/>
      <c r="Q72" s="72"/>
    </row>
    <row r="73" spans="1:17" ht="30" customHeight="1">
      <c r="A73" s="360" t="s">
        <v>336</v>
      </c>
      <c r="B73" s="360"/>
      <c r="C73"/>
      <c r="D73" s="36">
        <v>400000000000</v>
      </c>
      <c r="E73"/>
      <c r="F73" s="36">
        <v>0</v>
      </c>
      <c r="G73" s="36"/>
      <c r="H73" s="221">
        <v>0</v>
      </c>
      <c r="I73"/>
      <c r="J73" s="36">
        <f t="shared" si="3"/>
        <v>400000000000</v>
      </c>
      <c r="K73"/>
      <c r="L73" s="155">
        <f t="shared" si="4"/>
        <v>1.0049804904875611E-2</v>
      </c>
      <c r="M73"/>
      <c r="N73"/>
      <c r="O73"/>
      <c r="P73" s="73"/>
      <c r="Q73" s="72"/>
    </row>
    <row r="74" spans="1:17" ht="30" customHeight="1">
      <c r="A74" s="360" t="s">
        <v>337</v>
      </c>
      <c r="B74" s="360"/>
      <c r="C74"/>
      <c r="D74" s="36">
        <v>400000000000</v>
      </c>
      <c r="E74"/>
      <c r="F74" s="36">
        <v>0</v>
      </c>
      <c r="G74" s="36"/>
      <c r="H74" s="221">
        <v>0</v>
      </c>
      <c r="I74"/>
      <c r="J74" s="36">
        <f t="shared" si="3"/>
        <v>400000000000</v>
      </c>
      <c r="K74"/>
      <c r="L74" s="155">
        <f t="shared" si="4"/>
        <v>1.0049804904875611E-2</v>
      </c>
      <c r="M74"/>
      <c r="N74"/>
      <c r="O74"/>
      <c r="P74" s="73"/>
      <c r="Q74" s="72"/>
    </row>
    <row r="75" spans="1:17" ht="30" customHeight="1">
      <c r="A75" s="360" t="s">
        <v>338</v>
      </c>
      <c r="B75" s="360"/>
      <c r="C75"/>
      <c r="D75" s="36">
        <v>19000000000</v>
      </c>
      <c r="E75"/>
      <c r="F75" s="36">
        <v>0</v>
      </c>
      <c r="G75" s="36"/>
      <c r="H75" s="221">
        <v>0</v>
      </c>
      <c r="I75"/>
      <c r="J75" s="36">
        <f t="shared" si="3"/>
        <v>19000000000</v>
      </c>
      <c r="K75"/>
      <c r="L75" s="155">
        <f t="shared" si="4"/>
        <v>4.7736573298159154E-4</v>
      </c>
      <c r="M75"/>
      <c r="N75"/>
      <c r="O75"/>
      <c r="P75" s="73"/>
      <c r="Q75" s="72"/>
    </row>
    <row r="76" spans="1:17" ht="30" customHeight="1">
      <c r="A76" s="360" t="s">
        <v>339</v>
      </c>
      <c r="B76" s="360"/>
      <c r="C76"/>
      <c r="D76" s="36">
        <v>350000000000</v>
      </c>
      <c r="E76"/>
      <c r="F76" s="36">
        <v>0</v>
      </c>
      <c r="G76" s="36"/>
      <c r="H76" s="221">
        <v>0</v>
      </c>
      <c r="I76"/>
      <c r="J76" s="36">
        <f t="shared" si="3"/>
        <v>350000000000</v>
      </c>
      <c r="K76"/>
      <c r="L76" s="155">
        <f t="shared" si="4"/>
        <v>8.7935792917661591E-3</v>
      </c>
      <c r="M76"/>
      <c r="N76"/>
      <c r="O76"/>
      <c r="P76" s="73"/>
      <c r="Q76" s="72"/>
    </row>
    <row r="77" spans="1:17" ht="30" customHeight="1">
      <c r="A77" s="360" t="s">
        <v>340</v>
      </c>
      <c r="B77" s="360"/>
      <c r="C77"/>
      <c r="D77" s="36">
        <v>1000000000000</v>
      </c>
      <c r="E77"/>
      <c r="F77" s="36">
        <v>0</v>
      </c>
      <c r="G77" s="36"/>
      <c r="H77" s="221">
        <v>0</v>
      </c>
      <c r="I77"/>
      <c r="J77" s="36">
        <f t="shared" si="3"/>
        <v>1000000000000</v>
      </c>
      <c r="K77"/>
      <c r="L77" s="155">
        <f t="shared" si="4"/>
        <v>2.5124512262189029E-2</v>
      </c>
      <c r="M77"/>
      <c r="N77"/>
      <c r="O77"/>
      <c r="P77" s="73"/>
      <c r="Q77" s="72"/>
    </row>
    <row r="78" spans="1:17" ht="30" customHeight="1">
      <c r="A78" s="360" t="s">
        <v>341</v>
      </c>
      <c r="B78" s="360"/>
      <c r="C78"/>
      <c r="D78" s="36">
        <v>350000000000</v>
      </c>
      <c r="E78"/>
      <c r="F78" s="36">
        <v>0</v>
      </c>
      <c r="G78" s="36"/>
      <c r="H78" s="221">
        <v>0</v>
      </c>
      <c r="I78"/>
      <c r="J78" s="36">
        <f t="shared" si="3"/>
        <v>350000000000</v>
      </c>
      <c r="K78"/>
      <c r="L78" s="155">
        <f t="shared" si="4"/>
        <v>8.7935792917661591E-3</v>
      </c>
      <c r="M78"/>
      <c r="N78"/>
      <c r="O78"/>
      <c r="P78" s="73"/>
      <c r="Q78" s="72"/>
    </row>
    <row r="79" spans="1:17" ht="30" customHeight="1">
      <c r="A79" s="360" t="s">
        <v>365</v>
      </c>
      <c r="B79" s="360"/>
      <c r="C79"/>
      <c r="D79" s="36">
        <v>0</v>
      </c>
      <c r="E79"/>
      <c r="F79" s="36">
        <v>2000012000000</v>
      </c>
      <c r="G79" s="36"/>
      <c r="H79" s="221">
        <v>-2000002337500</v>
      </c>
      <c r="I79"/>
      <c r="J79" s="36">
        <f t="shared" si="3"/>
        <v>9662500</v>
      </c>
      <c r="K79"/>
      <c r="L79" s="155">
        <f t="shared" si="4"/>
        <v>2.4276559973340148E-7</v>
      </c>
      <c r="M79"/>
      <c r="N79"/>
      <c r="O79"/>
      <c r="P79" s="73"/>
      <c r="Q79" s="72"/>
    </row>
    <row r="80" spans="1:17" ht="30" customHeight="1">
      <c r="A80" s="360" t="s">
        <v>366</v>
      </c>
      <c r="B80" s="360"/>
      <c r="C80"/>
      <c r="D80" s="36">
        <v>0</v>
      </c>
      <c r="E80"/>
      <c r="F80" s="36">
        <v>1815000000000</v>
      </c>
      <c r="G80" s="36"/>
      <c r="H80" s="221">
        <v>0</v>
      </c>
      <c r="I80"/>
      <c r="J80" s="36">
        <f t="shared" si="3"/>
        <v>1815000000000</v>
      </c>
      <c r="K80"/>
      <c r="L80" s="155">
        <f t="shared" si="4"/>
        <v>4.5600989755873088E-2</v>
      </c>
      <c r="M80"/>
      <c r="N80"/>
      <c r="O80"/>
      <c r="P80" s="73"/>
      <c r="Q80" s="72"/>
    </row>
    <row r="81" spans="1:17" ht="30" customHeight="1">
      <c r="A81" s="360" t="s">
        <v>367</v>
      </c>
      <c r="B81" s="360"/>
      <c r="C81"/>
      <c r="D81" s="36">
        <v>0</v>
      </c>
      <c r="E81"/>
      <c r="F81" s="36">
        <v>185000000000</v>
      </c>
      <c r="G81" s="36"/>
      <c r="H81" s="221">
        <v>0</v>
      </c>
      <c r="I81"/>
      <c r="J81" s="36">
        <f t="shared" si="3"/>
        <v>185000000000</v>
      </c>
      <c r="K81"/>
      <c r="L81" s="155">
        <f t="shared" si="4"/>
        <v>4.6480347685049703E-3</v>
      </c>
      <c r="M81"/>
      <c r="N81"/>
      <c r="O81"/>
      <c r="P81" s="73"/>
      <c r="Q81" s="72"/>
    </row>
    <row r="82" spans="1:17" ht="30" customHeight="1">
      <c r="A82" s="360" t="s">
        <v>368</v>
      </c>
      <c r="B82" s="360"/>
      <c r="C82"/>
      <c r="D82" s="36">
        <v>0</v>
      </c>
      <c r="E82"/>
      <c r="F82" s="36">
        <v>5000000</v>
      </c>
      <c r="G82" s="36"/>
      <c r="H82" s="221">
        <v>-1536740</v>
      </c>
      <c r="I82"/>
      <c r="J82" s="36">
        <f t="shared" si="3"/>
        <v>3463260</v>
      </c>
      <c r="K82"/>
      <c r="L82" s="155">
        <f t="shared" si="4"/>
        <v>8.7012718337148768E-8</v>
      </c>
      <c r="M82"/>
      <c r="N82"/>
      <c r="O82"/>
      <c r="P82" s="73"/>
      <c r="Q82" s="72"/>
    </row>
    <row r="83" spans="1:17" ht="30" customHeight="1">
      <c r="A83" s="360" t="s">
        <v>369</v>
      </c>
      <c r="B83" s="360"/>
      <c r="C83"/>
      <c r="D83" s="36">
        <v>0</v>
      </c>
      <c r="E83"/>
      <c r="F83" s="36">
        <v>5000000</v>
      </c>
      <c r="G83" s="36"/>
      <c r="H83" s="221">
        <v>-10000</v>
      </c>
      <c r="I83"/>
      <c r="J83" s="36">
        <f t="shared" si="3"/>
        <v>4990000</v>
      </c>
      <c r="K83"/>
      <c r="L83" s="155">
        <f t="shared" si="4"/>
        <v>1.2537131618832324E-7</v>
      </c>
      <c r="M83"/>
      <c r="N83"/>
      <c r="O83"/>
      <c r="P83" s="73"/>
      <c r="Q83" s="72"/>
    </row>
    <row r="84" spans="1:17" ht="30" customHeight="1">
      <c r="A84" s="360" t="s">
        <v>370</v>
      </c>
      <c r="B84" s="360"/>
      <c r="C84"/>
      <c r="D84" s="36">
        <v>0</v>
      </c>
      <c r="E84"/>
      <c r="F84" s="36">
        <v>5000000</v>
      </c>
      <c r="G84" s="36"/>
      <c r="H84" s="221">
        <v>0</v>
      </c>
      <c r="I84"/>
      <c r="J84" s="36">
        <f t="shared" si="3"/>
        <v>5000000</v>
      </c>
      <c r="K84"/>
      <c r="L84" s="155">
        <f t="shared" si="4"/>
        <v>1.2562256131094514E-7</v>
      </c>
      <c r="M84"/>
      <c r="N84"/>
      <c r="O84"/>
      <c r="P84" s="73"/>
      <c r="Q84" s="72"/>
    </row>
    <row r="85" spans="1:17" ht="30" customHeight="1">
      <c r="A85" s="360" t="s">
        <v>371</v>
      </c>
      <c r="B85" s="360"/>
      <c r="C85"/>
      <c r="D85" s="36">
        <v>0</v>
      </c>
      <c r="E85"/>
      <c r="F85" s="36">
        <v>185000000000</v>
      </c>
      <c r="G85" s="36"/>
      <c r="H85" s="221">
        <v>0</v>
      </c>
      <c r="I85"/>
      <c r="J85" s="36">
        <f t="shared" si="3"/>
        <v>185000000000</v>
      </c>
      <c r="K85"/>
      <c r="L85" s="155">
        <f t="shared" si="4"/>
        <v>4.6480347685049703E-3</v>
      </c>
      <c r="M85"/>
      <c r="N85"/>
      <c r="O85"/>
      <c r="P85" s="73"/>
      <c r="Q85" s="72"/>
    </row>
    <row r="86" spans="1:17" ht="30" customHeight="1">
      <c r="A86" s="360" t="s">
        <v>372</v>
      </c>
      <c r="B86" s="360"/>
      <c r="C86"/>
      <c r="D86" s="36">
        <v>0</v>
      </c>
      <c r="E86"/>
      <c r="F86" s="36">
        <v>680000000000</v>
      </c>
      <c r="G86" s="36"/>
      <c r="H86" s="221">
        <v>0</v>
      </c>
      <c r="I86"/>
      <c r="J86" s="36">
        <f t="shared" si="3"/>
        <v>680000000000</v>
      </c>
      <c r="K86"/>
      <c r="L86" s="155">
        <f t="shared" si="4"/>
        <v>1.708466833828854E-2</v>
      </c>
      <c r="M86"/>
      <c r="N86"/>
      <c r="O86"/>
      <c r="P86" s="73"/>
      <c r="Q86" s="72"/>
    </row>
    <row r="87" spans="1:17" ht="30" customHeight="1">
      <c r="A87" s="360" t="s">
        <v>373</v>
      </c>
      <c r="B87" s="360"/>
      <c r="C87"/>
      <c r="D87" s="36">
        <v>0</v>
      </c>
      <c r="E87"/>
      <c r="F87" s="36">
        <v>200000000000</v>
      </c>
      <c r="G87" s="36"/>
      <c r="H87" s="221">
        <v>0</v>
      </c>
      <c r="I87"/>
      <c r="J87" s="36">
        <f t="shared" si="3"/>
        <v>200000000000</v>
      </c>
      <c r="K87"/>
      <c r="L87" s="155">
        <f t="shared" si="4"/>
        <v>5.0249024524378055E-3</v>
      </c>
      <c r="M87"/>
      <c r="N87"/>
      <c r="O87"/>
      <c r="P87" s="73"/>
      <c r="Q87" s="72"/>
    </row>
    <row r="88" spans="1:17" ht="30" customHeight="1">
      <c r="A88" s="360" t="s">
        <v>374</v>
      </c>
      <c r="B88" s="360"/>
      <c r="C88"/>
      <c r="D88" s="36">
        <v>0</v>
      </c>
      <c r="E88"/>
      <c r="F88" s="36">
        <v>500005000000</v>
      </c>
      <c r="G88" s="36"/>
      <c r="H88" s="221">
        <v>-500002517300</v>
      </c>
      <c r="I88"/>
      <c r="J88" s="36">
        <f t="shared" si="3"/>
        <v>2482700</v>
      </c>
      <c r="K88"/>
      <c r="L88" s="155">
        <f t="shared" si="4"/>
        <v>6.2376626593336703E-8</v>
      </c>
      <c r="M88"/>
      <c r="N88"/>
      <c r="O88"/>
      <c r="P88" s="73"/>
      <c r="Q88" s="72"/>
    </row>
    <row r="89" spans="1:17" ht="30" customHeight="1">
      <c r="A89" s="360" t="s">
        <v>375</v>
      </c>
      <c r="B89" s="360"/>
      <c r="C89"/>
      <c r="D89" s="36">
        <v>0</v>
      </c>
      <c r="E89"/>
      <c r="F89" s="36">
        <v>300000000000</v>
      </c>
      <c r="G89" s="36"/>
      <c r="H89" s="221">
        <v>0</v>
      </c>
      <c r="I89"/>
      <c r="J89" s="36">
        <f t="shared" si="3"/>
        <v>300000000000</v>
      </c>
      <c r="K89"/>
      <c r="L89" s="155">
        <f t="shared" si="4"/>
        <v>7.5373536786567082E-3</v>
      </c>
      <c r="M89"/>
      <c r="N89"/>
      <c r="O89"/>
      <c r="P89" s="73"/>
      <c r="Q89" s="72"/>
    </row>
    <row r="90" spans="1:17" ht="30" customHeight="1">
      <c r="A90" s="360" t="s">
        <v>376</v>
      </c>
      <c r="B90" s="360"/>
      <c r="C90"/>
      <c r="D90" s="36">
        <v>0</v>
      </c>
      <c r="E90"/>
      <c r="F90" s="36">
        <v>1000000000000</v>
      </c>
      <c r="G90" s="36"/>
      <c r="H90" s="221">
        <v>0</v>
      </c>
      <c r="I90"/>
      <c r="J90" s="36">
        <f t="shared" si="3"/>
        <v>1000000000000</v>
      </c>
      <c r="K90"/>
      <c r="L90" s="155">
        <f t="shared" si="4"/>
        <v>2.5124512262189029E-2</v>
      </c>
      <c r="M90"/>
      <c r="N90"/>
      <c r="O90"/>
      <c r="P90" s="73"/>
      <c r="Q90" s="72"/>
    </row>
    <row r="91" spans="1:17" ht="30" customHeight="1">
      <c r="A91" s="360" t="s">
        <v>377</v>
      </c>
      <c r="B91" s="360"/>
      <c r="C91"/>
      <c r="D91" s="36">
        <v>0</v>
      </c>
      <c r="E91"/>
      <c r="F91" s="36">
        <v>500000000000</v>
      </c>
      <c r="G91" s="36"/>
      <c r="H91" s="221">
        <v>0</v>
      </c>
      <c r="I91"/>
      <c r="J91" s="36">
        <f t="shared" si="3"/>
        <v>500000000000</v>
      </c>
      <c r="K91"/>
      <c r="L91" s="155">
        <f t="shared" si="4"/>
        <v>1.2562256131094515E-2</v>
      </c>
      <c r="M91"/>
      <c r="N91"/>
      <c r="O91"/>
      <c r="P91" s="73"/>
      <c r="Q91" s="72"/>
    </row>
    <row r="92" spans="1:17" ht="30" customHeight="1">
      <c r="A92" s="360" t="s">
        <v>378</v>
      </c>
      <c r="B92" s="360"/>
      <c r="C92"/>
      <c r="D92" s="36">
        <v>0</v>
      </c>
      <c r="E92"/>
      <c r="F92" s="36">
        <v>500000000000</v>
      </c>
      <c r="G92" s="36"/>
      <c r="H92" s="221">
        <v>0</v>
      </c>
      <c r="I92"/>
      <c r="J92" s="36">
        <f t="shared" si="3"/>
        <v>500000000000</v>
      </c>
      <c r="K92"/>
      <c r="L92" s="155">
        <f t="shared" si="4"/>
        <v>1.2562256131094515E-2</v>
      </c>
      <c r="M92"/>
      <c r="N92"/>
      <c r="O92"/>
      <c r="P92" s="73"/>
      <c r="Q92" s="72"/>
    </row>
    <row r="93" spans="1:17" ht="30" customHeight="1">
      <c r="A93" s="360" t="s">
        <v>379</v>
      </c>
      <c r="B93" s="360"/>
      <c r="C93"/>
      <c r="D93" s="36">
        <v>0</v>
      </c>
      <c r="E93"/>
      <c r="F93" s="36">
        <v>1000000000000</v>
      </c>
      <c r="G93" s="36"/>
      <c r="H93" s="221">
        <v>0</v>
      </c>
      <c r="I93"/>
      <c r="J93" s="36">
        <f t="shared" si="3"/>
        <v>1000000000000</v>
      </c>
      <c r="K93"/>
      <c r="L93" s="155">
        <f t="shared" si="4"/>
        <v>2.5124512262189029E-2</v>
      </c>
      <c r="M93"/>
      <c r="N93"/>
      <c r="O93"/>
      <c r="P93" s="73"/>
      <c r="Q93" s="72"/>
    </row>
    <row r="94" spans="1:17" ht="30" customHeight="1">
      <c r="A94" s="360" t="s">
        <v>380</v>
      </c>
      <c r="B94" s="360"/>
      <c r="C94"/>
      <c r="D94" s="36">
        <v>0</v>
      </c>
      <c r="E94"/>
      <c r="F94" s="36">
        <v>1250000000000</v>
      </c>
      <c r="G94" s="36"/>
      <c r="H94" s="221">
        <v>0</v>
      </c>
      <c r="I94"/>
      <c r="J94" s="36">
        <f t="shared" si="3"/>
        <v>1250000000000</v>
      </c>
      <c r="K94"/>
      <c r="L94" s="155">
        <f t="shared" si="4"/>
        <v>3.1405640327736281E-2</v>
      </c>
      <c r="M94"/>
      <c r="N94"/>
      <c r="O94"/>
      <c r="P94" s="73"/>
      <c r="Q94" s="72"/>
    </row>
    <row r="95" spans="1:17" ht="30" customHeight="1">
      <c r="A95" s="360" t="s">
        <v>381</v>
      </c>
      <c r="B95" s="360"/>
      <c r="C95"/>
      <c r="D95" s="36">
        <v>0</v>
      </c>
      <c r="E95"/>
      <c r="F95" s="36">
        <v>500000000000</v>
      </c>
      <c r="G95" s="36"/>
      <c r="H95" s="221">
        <v>0</v>
      </c>
      <c r="I95"/>
      <c r="J95" s="36">
        <f t="shared" si="3"/>
        <v>500000000000</v>
      </c>
      <c r="K95"/>
      <c r="L95" s="155">
        <f t="shared" si="4"/>
        <v>1.2562256131094515E-2</v>
      </c>
      <c r="M95"/>
      <c r="N95"/>
      <c r="O95"/>
      <c r="P95" s="73"/>
      <c r="Q95" s="72"/>
    </row>
    <row r="96" spans="1:17" ht="30" customHeight="1">
      <c r="A96" s="360" t="s">
        <v>382</v>
      </c>
      <c r="B96" s="360"/>
      <c r="C96"/>
      <c r="D96" s="36">
        <v>0</v>
      </c>
      <c r="E96"/>
      <c r="F96" s="36">
        <v>450000000000</v>
      </c>
      <c r="G96" s="36"/>
      <c r="H96" s="221">
        <v>0</v>
      </c>
      <c r="I96"/>
      <c r="J96" s="36">
        <f t="shared" si="3"/>
        <v>450000000000</v>
      </c>
      <c r="K96"/>
      <c r="L96" s="155">
        <f t="shared" si="4"/>
        <v>1.1306030517985063E-2</v>
      </c>
      <c r="M96"/>
      <c r="N96"/>
      <c r="O96"/>
      <c r="P96" s="73"/>
      <c r="Q96" s="72"/>
    </row>
    <row r="97" spans="1:17" ht="30" customHeight="1" thickBot="1">
      <c r="A97" s="325" t="s">
        <v>12</v>
      </c>
      <c r="B97" s="325"/>
      <c r="C97"/>
      <c r="D97" s="259">
        <f>SUM(D7:D96)</f>
        <v>18140323344718</v>
      </c>
      <c r="E97" s="291"/>
      <c r="F97" s="259">
        <f>SUM(F7:F96)</f>
        <v>33996000362260</v>
      </c>
      <c r="G97" s="291"/>
      <c r="H97" s="306">
        <f>SUM(H7:H96)</f>
        <v>-28257253730539</v>
      </c>
      <c r="I97" s="291"/>
      <c r="J97" s="259">
        <f>SUM(J7:J96)</f>
        <v>23879069976439</v>
      </c>
      <c r="K97" s="291"/>
      <c r="L97" s="278">
        <f>SUM(L7:L96)</f>
        <v>0.59994998643271147</v>
      </c>
      <c r="M97"/>
      <c r="N97"/>
      <c r="O97"/>
      <c r="P97" s="73"/>
      <c r="Q97" s="72"/>
    </row>
    <row r="98" spans="1:17" ht="30" customHeight="1" thickTop="1">
      <c r="B98" s="142"/>
      <c r="C98" s="86"/>
      <c r="D98" s="73"/>
      <c r="E98" s="72"/>
      <c r="L98" s="30"/>
      <c r="N98" s="12"/>
      <c r="O98" s="12"/>
      <c r="P98" s="12"/>
      <c r="Q98" s="12"/>
    </row>
    <row r="99" spans="1:17" ht="30" customHeight="1">
      <c r="B99" s="142"/>
      <c r="C99" s="86"/>
      <c r="D99" s="73"/>
      <c r="E99" s="72"/>
      <c r="L99" s="30"/>
      <c r="N99" s="12"/>
      <c r="O99" s="12"/>
      <c r="P99" s="12"/>
      <c r="Q99" s="12"/>
    </row>
    <row r="100" spans="1:17" ht="30" customHeight="1">
      <c r="B100" s="142"/>
      <c r="C100" s="86"/>
      <c r="D100" s="73"/>
      <c r="E100" s="72"/>
      <c r="L100" s="30"/>
      <c r="N100" s="12"/>
      <c r="O100" s="12"/>
      <c r="P100" s="12"/>
      <c r="Q100" s="12"/>
    </row>
    <row r="101" spans="1:17" ht="30" customHeight="1">
      <c r="B101" s="142"/>
      <c r="C101" s="86"/>
      <c r="D101" s="73"/>
      <c r="E101" s="72"/>
      <c r="L101" s="30"/>
      <c r="N101" s="12"/>
      <c r="O101" s="12"/>
      <c r="P101" s="12"/>
      <c r="Q101" s="12"/>
    </row>
    <row r="102" spans="1:17" ht="30" customHeight="1">
      <c r="B102" s="142"/>
      <c r="C102" s="86"/>
      <c r="D102" s="73"/>
      <c r="E102" s="72"/>
      <c r="L102" s="30"/>
      <c r="N102" s="12"/>
      <c r="O102" s="12"/>
      <c r="P102" s="12"/>
      <c r="Q102" s="12"/>
    </row>
    <row r="103" spans="1:17" ht="30" customHeight="1">
      <c r="B103" s="142"/>
      <c r="C103" s="86"/>
      <c r="D103" s="73"/>
      <c r="E103" s="72"/>
      <c r="L103" s="30"/>
      <c r="N103" s="12"/>
      <c r="O103" s="12"/>
      <c r="P103" s="12"/>
      <c r="Q103" s="12"/>
    </row>
    <row r="104" spans="1:17" ht="30" customHeight="1">
      <c r="B104" s="142"/>
      <c r="C104" s="86"/>
      <c r="D104" s="73"/>
      <c r="E104" s="72"/>
      <c r="L104" s="30"/>
      <c r="N104" s="12"/>
      <c r="O104" s="12"/>
      <c r="P104" s="12"/>
      <c r="Q104" s="12"/>
    </row>
    <row r="105" spans="1:17" ht="30" customHeight="1">
      <c r="B105" s="142"/>
      <c r="C105" s="86"/>
      <c r="D105" s="73"/>
      <c r="E105" s="72"/>
      <c r="L105" s="30"/>
      <c r="N105" s="12"/>
      <c r="O105" s="12"/>
      <c r="P105" s="12"/>
      <c r="Q105" s="12"/>
    </row>
    <row r="106" spans="1:17" ht="30" customHeight="1">
      <c r="B106" s="142"/>
      <c r="C106" s="86"/>
      <c r="D106" s="73"/>
      <c r="E106" s="72"/>
      <c r="L106" s="30"/>
      <c r="N106" s="12"/>
      <c r="O106" s="12"/>
      <c r="P106" s="12"/>
      <c r="Q106" s="12"/>
    </row>
    <row r="107" spans="1:17" ht="30" customHeight="1">
      <c r="B107" s="142"/>
      <c r="C107" s="86"/>
      <c r="D107" s="73"/>
      <c r="E107" s="72"/>
      <c r="L107" s="30"/>
      <c r="N107" s="12"/>
      <c r="O107" s="12"/>
      <c r="P107" s="12"/>
      <c r="Q107" s="12"/>
    </row>
    <row r="108" spans="1:17" ht="30" customHeight="1">
      <c r="B108" s="142"/>
      <c r="C108" s="86"/>
      <c r="D108" s="73"/>
      <c r="E108" s="72"/>
      <c r="L108" s="30"/>
      <c r="N108" s="12"/>
      <c r="O108" s="12"/>
      <c r="P108" s="12"/>
      <c r="Q108" s="12"/>
    </row>
    <row r="109" spans="1:17" ht="30" customHeight="1">
      <c r="B109" s="142"/>
      <c r="C109" s="86"/>
      <c r="D109" s="73"/>
      <c r="E109" s="72"/>
      <c r="L109" s="30"/>
      <c r="N109" s="12"/>
      <c r="O109" s="12"/>
      <c r="P109" s="12"/>
      <c r="Q109" s="12"/>
    </row>
    <row r="110" spans="1:17" ht="30" customHeight="1">
      <c r="B110" s="142"/>
      <c r="C110" s="86"/>
      <c r="D110" s="73"/>
      <c r="E110" s="72"/>
      <c r="L110" s="30"/>
      <c r="N110" s="12"/>
      <c r="O110" s="12"/>
      <c r="P110" s="12"/>
      <c r="Q110" s="12"/>
    </row>
    <row r="111" spans="1:17" ht="30" customHeight="1">
      <c r="B111" s="142"/>
      <c r="C111" s="86"/>
      <c r="D111" s="73"/>
      <c r="E111" s="72"/>
      <c r="L111" s="30"/>
      <c r="N111" s="12"/>
      <c r="O111" s="12"/>
      <c r="P111" s="12"/>
      <c r="Q111" s="12"/>
    </row>
    <row r="112" spans="1:17" ht="30" customHeight="1">
      <c r="B112" s="142"/>
      <c r="C112" s="86"/>
      <c r="D112" s="73"/>
      <c r="E112" s="72"/>
      <c r="L112" s="30"/>
      <c r="N112" s="12"/>
      <c r="O112" s="12"/>
      <c r="P112" s="12"/>
      <c r="Q112" s="12"/>
    </row>
    <row r="113" spans="2:17" ht="30" customHeight="1">
      <c r="B113" s="142"/>
      <c r="C113" s="86"/>
      <c r="D113" s="73"/>
      <c r="E113" s="72"/>
      <c r="L113" s="30"/>
      <c r="N113" s="12"/>
      <c r="O113" s="12"/>
      <c r="P113" s="12"/>
      <c r="Q113" s="12"/>
    </row>
    <row r="114" spans="2:17" ht="30" customHeight="1">
      <c r="B114" s="142"/>
      <c r="C114" s="86"/>
      <c r="D114" s="73"/>
      <c r="E114" s="72"/>
      <c r="L114" s="30"/>
      <c r="N114" s="12"/>
      <c r="O114" s="12"/>
      <c r="P114" s="12"/>
      <c r="Q114" s="12"/>
    </row>
    <row r="115" spans="2:17" ht="30" customHeight="1">
      <c r="B115" s="142"/>
      <c r="C115" s="86"/>
      <c r="D115" s="73"/>
      <c r="E115" s="72"/>
      <c r="L115" s="30"/>
      <c r="N115" s="12"/>
      <c r="O115" s="12"/>
      <c r="P115" s="12"/>
      <c r="Q115" s="12"/>
    </row>
    <row r="116" spans="2:17" ht="30" customHeight="1">
      <c r="B116" s="142"/>
      <c r="C116" s="86"/>
      <c r="D116" s="73"/>
      <c r="E116" s="72"/>
      <c r="L116" s="30"/>
      <c r="N116" s="12"/>
      <c r="O116" s="12"/>
      <c r="P116" s="12"/>
      <c r="Q116" s="12"/>
    </row>
    <row r="117" spans="2:17" ht="30" customHeight="1">
      <c r="B117" s="142"/>
      <c r="C117" s="86"/>
      <c r="D117" s="73"/>
      <c r="E117" s="72"/>
      <c r="L117" s="30"/>
      <c r="N117" s="12"/>
      <c r="O117" s="12"/>
      <c r="P117" s="12"/>
      <c r="Q117" s="12"/>
    </row>
    <row r="118" spans="2:17" ht="30" customHeight="1">
      <c r="B118" s="142"/>
      <c r="C118" s="86"/>
      <c r="D118" s="73"/>
      <c r="E118" s="72"/>
      <c r="L118" s="30"/>
      <c r="N118" s="12"/>
      <c r="O118" s="12"/>
      <c r="P118" s="12"/>
      <c r="Q118" s="12"/>
    </row>
    <row r="119" spans="2:17" ht="30" customHeight="1">
      <c r="B119" s="142"/>
      <c r="C119" s="86"/>
      <c r="D119" s="73"/>
      <c r="E119" s="72"/>
      <c r="L119" s="30"/>
      <c r="N119" s="12"/>
      <c r="O119" s="12"/>
      <c r="P119" s="12"/>
      <c r="Q119" s="12"/>
    </row>
    <row r="120" spans="2:17" ht="30" customHeight="1">
      <c r="B120" s="142"/>
      <c r="C120" s="86"/>
      <c r="D120" s="73"/>
      <c r="E120" s="72"/>
      <c r="L120" s="30"/>
      <c r="N120" s="12"/>
      <c r="O120" s="12"/>
      <c r="P120" s="12"/>
      <c r="Q120" s="12"/>
    </row>
    <row r="121" spans="2:17" ht="30" customHeight="1">
      <c r="B121" s="142"/>
      <c r="C121" s="86"/>
      <c r="D121" s="73"/>
      <c r="E121" s="72"/>
      <c r="L121" s="30"/>
      <c r="N121" s="12"/>
      <c r="O121" s="12"/>
      <c r="P121" s="12"/>
      <c r="Q121" s="12"/>
    </row>
    <row r="122" spans="2:17" ht="30" customHeight="1">
      <c r="B122" s="142"/>
      <c r="C122" s="86"/>
      <c r="D122" s="73"/>
      <c r="E122" s="72"/>
      <c r="L122" s="30"/>
      <c r="N122" s="12"/>
      <c r="O122" s="12"/>
      <c r="P122" s="12"/>
      <c r="Q122" s="12"/>
    </row>
    <row r="123" spans="2:17" s="22" customFormat="1" ht="30" customHeight="1">
      <c r="B123" s="143"/>
      <c r="C123" s="138"/>
      <c r="D123" s="74"/>
      <c r="E123" s="72"/>
      <c r="L123" s="46"/>
    </row>
    <row r="124" spans="2:17" ht="24.95" customHeight="1">
      <c r="J124" s="98"/>
    </row>
  </sheetData>
  <mergeCells count="98">
    <mergeCell ref="A94:B94"/>
    <mergeCell ref="A95:B95"/>
    <mergeCell ref="A96:B96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1:B71"/>
    <mergeCell ref="A72:B72"/>
    <mergeCell ref="A78:B78"/>
    <mergeCell ref="A73:B73"/>
    <mergeCell ref="A74:B74"/>
    <mergeCell ref="A75:B75"/>
    <mergeCell ref="A76:B76"/>
    <mergeCell ref="A77:B77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48:B48"/>
    <mergeCell ref="A49:B49"/>
    <mergeCell ref="A53:B53"/>
    <mergeCell ref="A54:B54"/>
    <mergeCell ref="A55:B55"/>
    <mergeCell ref="A50:B50"/>
    <mergeCell ref="A51:B51"/>
    <mergeCell ref="A52:B52"/>
    <mergeCell ref="A21:B21"/>
    <mergeCell ref="A31:B31"/>
    <mergeCell ref="A36:B36"/>
    <mergeCell ref="A37:B37"/>
    <mergeCell ref="A38:B38"/>
    <mergeCell ref="A34:B34"/>
    <mergeCell ref="A35:B35"/>
    <mergeCell ref="A22:B22"/>
    <mergeCell ref="A23:B23"/>
    <mergeCell ref="A24:B24"/>
    <mergeCell ref="A26:B26"/>
    <mergeCell ref="A25:B25"/>
    <mergeCell ref="A16:B16"/>
    <mergeCell ref="A17:B17"/>
    <mergeCell ref="A18:B18"/>
    <mergeCell ref="A19:B19"/>
    <mergeCell ref="A20:B20"/>
    <mergeCell ref="A9:B9"/>
    <mergeCell ref="A10:B10"/>
    <mergeCell ref="A15:B15"/>
    <mergeCell ref="A14:B14"/>
    <mergeCell ref="A11:B11"/>
    <mergeCell ref="A12:B12"/>
    <mergeCell ref="A13:B13"/>
    <mergeCell ref="A6:B6"/>
    <mergeCell ref="A7:B7"/>
    <mergeCell ref="A8:B8"/>
    <mergeCell ref="A1:L1"/>
    <mergeCell ref="A2:L2"/>
    <mergeCell ref="A3:L3"/>
    <mergeCell ref="F5:H5"/>
    <mergeCell ref="A4:L4"/>
    <mergeCell ref="J5:L5"/>
    <mergeCell ref="A97:B97"/>
    <mergeCell ref="A27:B27"/>
    <mergeCell ref="A28:B28"/>
    <mergeCell ref="A29:B29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2:B32"/>
    <mergeCell ref="A33:B33"/>
  </mergeCells>
  <pageMargins left="0.39" right="0.39" top="0.39" bottom="0.39" header="0" footer="0"/>
  <pageSetup scale="8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L1" s="30"/>
      <c r="M1" s="98"/>
      <c r="N1" s="30"/>
    </row>
    <row r="2" spans="1:14" s="12" customFormat="1" ht="30" customHeight="1">
      <c r="A2" s="325" t="s">
        <v>64</v>
      </c>
      <c r="B2" s="325"/>
      <c r="C2" s="325"/>
      <c r="D2" s="325"/>
      <c r="E2" s="325"/>
      <c r="F2" s="325"/>
      <c r="G2" s="325"/>
      <c r="H2" s="325"/>
      <c r="I2" s="325"/>
      <c r="J2" s="325"/>
      <c r="L2" s="30"/>
      <c r="M2" s="98"/>
      <c r="N2" s="30"/>
    </row>
    <row r="3" spans="1:14" s="12" customFormat="1" ht="30" customHeight="1">
      <c r="A3" s="325" t="s">
        <v>342</v>
      </c>
      <c r="B3" s="325"/>
      <c r="C3" s="325"/>
      <c r="D3" s="325"/>
      <c r="E3" s="325"/>
      <c r="F3" s="325"/>
      <c r="G3" s="325"/>
      <c r="H3" s="325"/>
      <c r="I3" s="325"/>
      <c r="J3" s="325"/>
      <c r="L3" s="30"/>
      <c r="M3" s="98"/>
      <c r="N3" s="30"/>
    </row>
    <row r="4" spans="1:14" s="13" customFormat="1" ht="30" customHeight="1">
      <c r="A4" s="326" t="s">
        <v>121</v>
      </c>
      <c r="B4" s="326"/>
      <c r="C4" s="326"/>
      <c r="D4" s="326"/>
      <c r="E4" s="326"/>
      <c r="F4" s="326"/>
      <c r="G4" s="326"/>
      <c r="H4" s="326"/>
      <c r="I4" s="326"/>
      <c r="J4" s="326"/>
      <c r="L4" s="44"/>
      <c r="M4" s="115"/>
      <c r="N4" s="44"/>
    </row>
    <row r="5" spans="1:14" s="12" customFormat="1" ht="42" customHeight="1">
      <c r="A5" s="327" t="s">
        <v>65</v>
      </c>
      <c r="B5" s="327"/>
      <c r="D5" s="1" t="s">
        <v>66</v>
      </c>
      <c r="F5" s="1" t="s">
        <v>55</v>
      </c>
      <c r="H5" s="82" t="s">
        <v>67</v>
      </c>
      <c r="I5" s="54"/>
      <c r="J5" s="82" t="s">
        <v>68</v>
      </c>
      <c r="L5" s="30"/>
      <c r="M5" s="98"/>
      <c r="N5" s="30"/>
    </row>
    <row r="6" spans="1:14" s="12" customFormat="1" ht="30" customHeight="1">
      <c r="A6" s="361" t="s">
        <v>69</v>
      </c>
      <c r="B6" s="361"/>
      <c r="D6" s="31" t="s">
        <v>122</v>
      </c>
      <c r="E6" s="14"/>
      <c r="F6" s="148">
        <f>'درآمد سرمایه گذاری در سهام'!I12</f>
        <v>-56098606</v>
      </c>
      <c r="G6" s="14"/>
      <c r="H6" s="321">
        <f>F6/F11</f>
        <v>-6.5343845322495691E-5</v>
      </c>
      <c r="I6" s="145"/>
      <c r="J6" s="205">
        <f>F6/11751716039385</f>
        <v>-4.773652274441427E-6</v>
      </c>
      <c r="L6" s="150">
        <v>7325921202288</v>
      </c>
      <c r="M6" s="43"/>
      <c r="N6" s="30"/>
    </row>
    <row r="7" spans="1:14" s="12" customFormat="1" ht="30" customHeight="1">
      <c r="A7" s="360" t="s">
        <v>70</v>
      </c>
      <c r="B7" s="360"/>
      <c r="D7" s="31" t="s">
        <v>71</v>
      </c>
      <c r="E7" s="14"/>
      <c r="F7" s="148">
        <f>'درآمد سرمایه گذاری در صندوق'!I37</f>
        <v>40522462548</v>
      </c>
      <c r="G7" s="14"/>
      <c r="H7" s="47">
        <f>F7/F11</f>
        <v>4.7200700937615754E-2</v>
      </c>
      <c r="I7" s="62"/>
      <c r="J7" s="47">
        <f>F7/11751716039385</f>
        <v>3.4482166189339488E-3</v>
      </c>
      <c r="L7" s="43"/>
      <c r="M7" s="43"/>
      <c r="N7" s="30"/>
    </row>
    <row r="8" spans="1:14" s="12" customFormat="1" ht="30" customHeight="1">
      <c r="A8" s="360" t="s">
        <v>72</v>
      </c>
      <c r="B8" s="360"/>
      <c r="D8" s="31" t="s">
        <v>123</v>
      </c>
      <c r="E8" s="14"/>
      <c r="F8" s="300">
        <f>'درآمد سرمایه گذاری در اوراق به'!I38</f>
        <v>229515393884</v>
      </c>
      <c r="G8" s="14"/>
      <c r="H8" s="47">
        <f>F8/F11</f>
        <v>0.26734030426866168</v>
      </c>
      <c r="I8" s="62"/>
      <c r="J8" s="47">
        <f>F8/11751716039385</f>
        <v>1.9530372680449073E-2</v>
      </c>
      <c r="L8" s="43"/>
      <c r="M8" s="43"/>
      <c r="N8" s="30"/>
    </row>
    <row r="9" spans="1:14" s="12" customFormat="1" ht="30" customHeight="1">
      <c r="A9" s="360" t="s">
        <v>73</v>
      </c>
      <c r="B9" s="360"/>
      <c r="D9" s="31" t="s">
        <v>124</v>
      </c>
      <c r="E9" s="14"/>
      <c r="F9" s="300">
        <f>'درآمد سپرده بانکی'!D117</f>
        <v>588178891532</v>
      </c>
      <c r="G9" s="14"/>
      <c r="H9" s="47">
        <f>F9/F11</f>
        <v>0.6851127550339482</v>
      </c>
      <c r="I9" s="62"/>
      <c r="J9" s="47">
        <f>F9/11751716039385</f>
        <v>5.0050468336774165E-2</v>
      </c>
      <c r="L9" s="43"/>
      <c r="M9" s="43"/>
      <c r="N9" s="30"/>
    </row>
    <row r="10" spans="1:14" s="12" customFormat="1" ht="30" customHeight="1">
      <c r="A10" s="360" t="s">
        <v>74</v>
      </c>
      <c r="B10" s="360"/>
      <c r="D10" s="31" t="s">
        <v>125</v>
      </c>
      <c r="E10" s="14"/>
      <c r="F10" s="301">
        <f>'سایر درآمدها'!D10</f>
        <v>353350287</v>
      </c>
      <c r="G10" s="14"/>
      <c r="H10" s="84">
        <f>F10/F11</f>
        <v>4.115836050968443E-4</v>
      </c>
      <c r="I10" s="62"/>
      <c r="J10" s="84">
        <f>F10/11751716039385</f>
        <v>3.0067973546652493E-5</v>
      </c>
      <c r="L10" s="43"/>
      <c r="M10" s="43"/>
      <c r="N10" s="30"/>
    </row>
    <row r="11" spans="1:14" s="12" customFormat="1" ht="30" customHeight="1">
      <c r="A11" s="325" t="s">
        <v>12</v>
      </c>
      <c r="B11" s="325"/>
      <c r="C11" s="22"/>
      <c r="D11" s="19"/>
      <c r="E11" s="20"/>
      <c r="F11" s="21">
        <f>SUM(F6:F10)</f>
        <v>858513999645</v>
      </c>
      <c r="G11" s="20"/>
      <c r="H11" s="85">
        <f>SUM(H6:H10)</f>
        <v>1</v>
      </c>
      <c r="I11" s="81"/>
      <c r="J11" s="206">
        <f>SUM(J6:J10)</f>
        <v>7.3054351957429403E-2</v>
      </c>
      <c r="L11" s="89"/>
      <c r="M11" s="98"/>
      <c r="N11" s="30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A5:B5"/>
    <mergeCell ref="A4:J4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2026-01-26T12:42:52Z</cp:lastPrinted>
  <dcterms:created xsi:type="dcterms:W3CDTF">2024-08-25T06:34:11Z</dcterms:created>
  <dcterms:modified xsi:type="dcterms:W3CDTF">2026-05-30T09:18:28Z</dcterms:modified>
</cp:coreProperties>
</file>